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6.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omments5.xml" ContentType="application/vnd.openxmlformats-officedocument.spreadsheetml.comments+xml"/>
  <Override PartName="/xl/charts/chart8.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omments6.xml" ContentType="application/vnd.openxmlformats-officedocument.spreadsheetml.comments+xml"/>
  <Override PartName="/xl/charts/chart9.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xml"/>
  <Override PartName="/xl/comments7.xml" ContentType="application/vnd.openxmlformats-officedocument.spreadsheetml.comments+xml"/>
  <Override PartName="/xl/charts/chart10.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xml"/>
  <Override PartName="/xl/comments8.xml" ContentType="application/vnd.openxmlformats-officedocument.spreadsheetml.comments+xml"/>
  <Override PartName="/xl/charts/chart11.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omments9.xml" ContentType="application/vnd.openxmlformats-officedocument.spreadsheetml.comments+xml"/>
  <Override PartName="/xl/charts/chart12.xml" ContentType="application/vnd.openxmlformats-officedocument.drawingml.chart+xml"/>
  <Override PartName="/xl/theme/themeOverride9.xml" ContentType="application/vnd.openxmlformats-officedocument.themeOverride+xml"/>
  <Override PartName="/xl/charts/chart13.xml" ContentType="application/vnd.openxmlformats-officedocument.drawingml.chart+xml"/>
  <Override PartName="/xl/theme/themeOverride10.xml" ContentType="application/vnd.openxmlformats-officedocument.themeOverride+xml"/>
  <Override PartName="/xl/drawings/drawing12.xml" ContentType="application/vnd.openxmlformats-officedocument.drawing+xml"/>
  <Override PartName="/xl/comments10.xml" ContentType="application/vnd.openxmlformats-officedocument.spreadsheetml.comments+xml"/>
  <Override PartName="/xl/charts/chart14.xml" ContentType="application/vnd.openxmlformats-officedocument.drawingml.chart+xml"/>
  <Override PartName="/xl/theme/themeOverride11.xml" ContentType="application/vnd.openxmlformats-officedocument.themeOverride+xml"/>
  <Override PartName="/xl/drawings/drawing13.xml" ContentType="application/vnd.openxmlformats-officedocument.drawing+xml"/>
  <Override PartName="/xl/comments11.xml" ContentType="application/vnd.openxmlformats-officedocument.spreadsheetml.comments+xml"/>
  <Override PartName="/xl/charts/chart15.xml" ContentType="application/vnd.openxmlformats-officedocument.drawingml.chart+xml"/>
  <Override PartName="/xl/theme/themeOverride12.xml" ContentType="application/vnd.openxmlformats-officedocument.themeOverride+xml"/>
  <Override PartName="/xl/drawings/drawing14.xml" ContentType="application/vnd.openxmlformats-officedocument.drawing+xml"/>
  <Override PartName="/xl/comments12.xml" ContentType="application/vnd.openxmlformats-officedocument.spreadsheetml.comments+xml"/>
  <Override PartName="/xl/charts/chart16.xml" ContentType="application/vnd.openxmlformats-officedocument.drawingml.chart+xml"/>
  <Override PartName="/xl/theme/themeOverride13.xml" ContentType="application/vnd.openxmlformats-officedocument.themeOverride+xml"/>
  <Override PartName="/xl/charts/chart17.xml" ContentType="application/vnd.openxmlformats-officedocument.drawingml.chart+xml"/>
  <Override PartName="/xl/theme/themeOverride14.xml" ContentType="application/vnd.openxmlformats-officedocument.themeOverride+xml"/>
  <Override PartName="/xl/drawings/drawing15.xml" ContentType="application/vnd.openxmlformats-officedocument.drawing+xml"/>
  <Override PartName="/xl/comments13.xml" ContentType="application/vnd.openxmlformats-officedocument.spreadsheetml.comments+xml"/>
  <Override PartName="/xl/charts/chart18.xml" ContentType="application/vnd.openxmlformats-officedocument.drawingml.chart+xml"/>
  <Override PartName="/xl/theme/themeOverride15.xml" ContentType="application/vnd.openxmlformats-officedocument.themeOverride+xml"/>
  <Override PartName="/xl/charts/chart19.xml" ContentType="application/vnd.openxmlformats-officedocument.drawingml.chart+xml"/>
  <Override PartName="/xl/theme/themeOverride16.xml" ContentType="application/vnd.openxmlformats-officedocument.themeOverride+xml"/>
  <Override PartName="/xl/drawings/drawing16.xml" ContentType="application/vnd.openxmlformats-officedocument.drawing+xml"/>
  <Override PartName="/xl/comments14.xml" ContentType="application/vnd.openxmlformats-officedocument.spreadsheetml.comments+xml"/>
  <Override PartName="/xl/charts/chart20.xml" ContentType="application/vnd.openxmlformats-officedocument.drawingml.chart+xml"/>
  <Override PartName="/xl/theme/themeOverride17.xml" ContentType="application/vnd.openxmlformats-officedocument.themeOverride+xml"/>
  <Override PartName="/xl/drawings/drawing17.xml" ContentType="application/vnd.openxmlformats-officedocument.drawing+xml"/>
  <Override PartName="/xl/comments15.xml" ContentType="application/vnd.openxmlformats-officedocument.spreadsheetml.comments+xml"/>
  <Override PartName="/xl/charts/chart21.xml" ContentType="application/vnd.openxmlformats-officedocument.drawingml.chart+xml"/>
  <Override PartName="/xl/theme/themeOverride18.xml" ContentType="application/vnd.openxmlformats-officedocument.themeOverride+xml"/>
  <Override PartName="/xl/drawings/drawing18.xml" ContentType="application/vnd.openxmlformats-officedocument.drawing+xml"/>
  <Override PartName="/xl/comments16.xml" ContentType="application/vnd.openxmlformats-officedocument.spreadsheetml.comments+xml"/>
  <Override PartName="/xl/charts/chart22.xml" ContentType="application/vnd.openxmlformats-officedocument.drawingml.chart+xml"/>
  <Override PartName="/xl/theme/themeOverride19.xml" ContentType="application/vnd.openxmlformats-officedocument.themeOverride+xml"/>
  <Override PartName="/xl/drawings/drawing19.xml" ContentType="application/vnd.openxmlformats-officedocument.drawing+xml"/>
  <Override PartName="/xl/comments17.xml" ContentType="application/vnd.openxmlformats-officedocument.spreadsheetml.comments+xml"/>
  <Override PartName="/xl/charts/chart23.xml" ContentType="application/vnd.openxmlformats-officedocument.drawingml.chart+xml"/>
  <Override PartName="/xl/theme/themeOverride20.xml" ContentType="application/vnd.openxmlformats-officedocument.themeOverride+xml"/>
  <Override PartName="/xl/drawings/drawing20.xml" ContentType="application/vnd.openxmlformats-officedocument.drawing+xml"/>
  <Override PartName="/xl/comments18.xml" ContentType="application/vnd.openxmlformats-officedocument.spreadsheetml.comments+xml"/>
  <Override PartName="/xl/charts/chart24.xml" ContentType="application/vnd.openxmlformats-officedocument.drawingml.chart+xml"/>
  <Override PartName="/xl/theme/themeOverride21.xml" ContentType="application/vnd.openxmlformats-officedocument.themeOverride+xml"/>
  <Override PartName="/xl/drawings/drawing21.xml" ContentType="application/vnd.openxmlformats-officedocument.drawing+xml"/>
  <Override PartName="/xl/comments19.xml" ContentType="application/vnd.openxmlformats-officedocument.spreadsheetml.comments+xml"/>
  <Override PartName="/xl/charts/chart25.xml" ContentType="application/vnd.openxmlformats-officedocument.drawingml.chart+xml"/>
  <Override PartName="/xl/theme/themeOverride22.xml" ContentType="application/vnd.openxmlformats-officedocument.themeOverride+xml"/>
  <Override PartName="/xl/drawings/drawing22.xml" ContentType="application/vnd.openxmlformats-officedocument.drawing+xml"/>
  <Override PartName="/xl/comments20.xml" ContentType="application/vnd.openxmlformats-officedocument.spreadsheetml.comments+xml"/>
  <Override PartName="/xl/charts/chart26.xml" ContentType="application/vnd.openxmlformats-officedocument.drawingml.chart+xml"/>
  <Override PartName="/xl/theme/themeOverride23.xml" ContentType="application/vnd.openxmlformats-officedocument.themeOverride+xml"/>
  <Override PartName="/xl/charts/chart27.xml" ContentType="application/vnd.openxmlformats-officedocument.drawingml.chart+xml"/>
  <Override PartName="/xl/theme/themeOverride24.xml" ContentType="application/vnd.openxmlformats-officedocument.themeOverride+xml"/>
  <Override PartName="/xl/drawings/drawing23.xml" ContentType="application/vnd.openxmlformats-officedocument.drawing+xml"/>
  <Override PartName="/xl/comments21.xml" ContentType="application/vnd.openxmlformats-officedocument.spreadsheetml.comments+xml"/>
  <Override PartName="/xl/charts/chart28.xml" ContentType="application/vnd.openxmlformats-officedocument.drawingml.chart+xml"/>
  <Override PartName="/xl/theme/themeOverride25.xml" ContentType="application/vnd.openxmlformats-officedocument.themeOverride+xml"/>
  <Override PartName="/xl/drawings/drawing24.xml" ContentType="application/vnd.openxmlformats-officedocument.drawing+xml"/>
  <Override PartName="/xl/comments22.xml" ContentType="application/vnd.openxmlformats-officedocument.spreadsheetml.comments+xml"/>
  <Override PartName="/xl/charts/chart29.xml" ContentType="application/vnd.openxmlformats-officedocument.drawingml.chart+xml"/>
  <Override PartName="/xl/theme/themeOverride26.xml" ContentType="application/vnd.openxmlformats-officedocument.themeOverride+xml"/>
  <Override PartName="/xl/drawings/drawing25.xml" ContentType="application/vnd.openxmlformats-officedocument.drawing+xml"/>
  <Override PartName="/xl/comments23.xml" ContentType="application/vnd.openxmlformats-officedocument.spreadsheetml.comments+xml"/>
  <Override PartName="/xl/charts/chart30.xml" ContentType="application/vnd.openxmlformats-officedocument.drawingml.chart+xml"/>
  <Override PartName="/xl/theme/themeOverride27.xml" ContentType="application/vnd.openxmlformats-officedocument.themeOverride+xml"/>
  <Override PartName="/xl/drawings/drawing26.xml" ContentType="application/vnd.openxmlformats-officedocument.drawing+xml"/>
  <Override PartName="/xl/comments24.xml" ContentType="application/vnd.openxmlformats-officedocument.spreadsheetml.comments+xml"/>
  <Override PartName="/xl/charts/chart31.xml" ContentType="application/vnd.openxmlformats-officedocument.drawingml.chart+xml"/>
  <Override PartName="/xl/theme/themeOverride28.xml" ContentType="application/vnd.openxmlformats-officedocument.themeOverride+xml"/>
  <Override PartName="/xl/drawings/drawing27.xml" ContentType="application/vnd.openxmlformats-officedocument.drawing+xml"/>
  <Override PartName="/xl/comments25.xml" ContentType="application/vnd.openxmlformats-officedocument.spreadsheetml.comments+xml"/>
  <Override PartName="/xl/charts/chart32.xml" ContentType="application/vnd.openxmlformats-officedocument.drawingml.chart+xml"/>
  <Override PartName="/xl/theme/themeOverride29.xml" ContentType="application/vnd.openxmlformats-officedocument.themeOverride+xml"/>
  <Override PartName="/xl/drawings/drawing28.xml" ContentType="application/vnd.openxmlformats-officedocument.drawing+xml"/>
  <Override PartName="/xl/comments26.xml" ContentType="application/vnd.openxmlformats-officedocument.spreadsheetml.comments+xml"/>
  <Override PartName="/xl/charts/chart33.xml" ContentType="application/vnd.openxmlformats-officedocument.drawingml.chart+xml"/>
  <Override PartName="/xl/theme/themeOverride30.xml" ContentType="application/vnd.openxmlformats-officedocument.themeOverride+xml"/>
  <Override PartName="/xl/drawings/drawing29.xml" ContentType="application/vnd.openxmlformats-officedocument.drawing+xml"/>
  <Override PartName="/xl/comments27.xml" ContentType="application/vnd.openxmlformats-officedocument.spreadsheetml.comments+xml"/>
  <Override PartName="/xl/charts/chart34.xml" ContentType="application/vnd.openxmlformats-officedocument.drawingml.chart+xml"/>
  <Override PartName="/xl/theme/themeOverride31.xml" ContentType="application/vnd.openxmlformats-officedocument.themeOverride+xml"/>
  <Override PartName="/xl/drawings/drawing30.xml" ContentType="application/vnd.openxmlformats-officedocument.drawing+xml"/>
  <Override PartName="/xl/comments28.xml" ContentType="application/vnd.openxmlformats-officedocument.spreadsheetml.comments+xml"/>
  <Override PartName="/xl/charts/chart35.xml" ContentType="application/vnd.openxmlformats-officedocument.drawingml.chart+xml"/>
  <Override PartName="/xl/theme/themeOverride32.xml" ContentType="application/vnd.openxmlformats-officedocument.themeOverride+xml"/>
  <Override PartName="/xl/drawings/drawing31.xml" ContentType="application/vnd.openxmlformats-officedocument.drawing+xml"/>
  <Override PartName="/xl/comments29.xml" ContentType="application/vnd.openxmlformats-officedocument.spreadsheetml.comments+xml"/>
  <Override PartName="/xl/charts/chart36.xml" ContentType="application/vnd.openxmlformats-officedocument.drawingml.chart+xml"/>
  <Override PartName="/xl/theme/themeOverride33.xml" ContentType="application/vnd.openxmlformats-officedocument.themeOverride+xml"/>
  <Override PartName="/xl/drawings/drawing32.xml" ContentType="application/vnd.openxmlformats-officedocument.drawing+xml"/>
  <Override PartName="/xl/comments30.xml" ContentType="application/vnd.openxmlformats-officedocument.spreadsheetml.comments+xml"/>
  <Override PartName="/xl/charts/chart37.xml" ContentType="application/vnd.openxmlformats-officedocument.drawingml.chart+xml"/>
  <Override PartName="/xl/theme/themeOverride34.xml" ContentType="application/vnd.openxmlformats-officedocument.themeOverride+xml"/>
  <Override PartName="/xl/drawings/drawing33.xml" ContentType="application/vnd.openxmlformats-officedocument.drawing+xml"/>
  <Override PartName="/xl/comments31.xml" ContentType="application/vnd.openxmlformats-officedocument.spreadsheetml.comments+xml"/>
  <Override PartName="/xl/charts/chart38.xml" ContentType="application/vnd.openxmlformats-officedocument.drawingml.chart+xml"/>
  <Override PartName="/xl/theme/themeOverride35.xml" ContentType="application/vnd.openxmlformats-officedocument.themeOverride+xml"/>
  <Override PartName="/xl/drawings/drawing34.xml" ContentType="application/vnd.openxmlformats-officedocument.drawing+xml"/>
  <Override PartName="/xl/drawings/drawing35.xml" ContentType="application/vnd.openxmlformats-officedocument.drawing+xml"/>
  <Override PartName="/xl/charts/chart39.xml" ContentType="application/vnd.openxmlformats-officedocument.drawingml.chart+xml"/>
  <Override PartName="/xl/theme/themeOverride36.xml" ContentType="application/vnd.openxmlformats-officedocument.themeOverride+xml"/>
  <Override PartName="/xl/charts/chart40.xml" ContentType="application/vnd.openxmlformats-officedocument.drawingml.chart+xml"/>
  <Override PartName="/xl/theme/themeOverride37.xml" ContentType="application/vnd.openxmlformats-officedocument.themeOverride+xml"/>
  <Override PartName="/xl/charts/chart41.xml" ContentType="application/vnd.openxmlformats-officedocument.drawingml.chart+xml"/>
  <Override PartName="/xl/theme/themeOverride38.xml" ContentType="application/vnd.openxmlformats-officedocument.themeOverride+xml"/>
  <Override PartName="/xl/charts/chart42.xml" ContentType="application/vnd.openxmlformats-officedocument.drawingml.chart+xml"/>
  <Override PartName="/xl/theme/themeOverride39.xml" ContentType="application/vnd.openxmlformats-officedocument.themeOverride+xml"/>
  <Override PartName="/xl/charts/chart43.xml" ContentType="application/vnd.openxmlformats-officedocument.drawingml.chart+xml"/>
  <Override PartName="/xl/theme/themeOverride40.xml" ContentType="application/vnd.openxmlformats-officedocument.themeOverride+xml"/>
  <Override PartName="/xl/charts/chart44.xml" ContentType="application/vnd.openxmlformats-officedocument.drawingml.chart+xml"/>
  <Override PartName="/xl/theme/themeOverride41.xml" ContentType="application/vnd.openxmlformats-officedocument.themeOverride+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ssectorial\ARCHIVOS CONSUMO Y DESPERDICIO\CONSUMO EXTRADOM\Extradoméstico para web\2016\Informe anual Bebidas frías 2016\"/>
    </mc:Choice>
  </mc:AlternateContent>
  <bookViews>
    <workbookView xWindow="9585" yWindow="45" windowWidth="9630" windowHeight="11580" tabRatio="821"/>
  </bookViews>
  <sheets>
    <sheet name="Indice" sheetId="63" r:id="rId1"/>
    <sheet name="Conclusiones" sheetId="64" r:id="rId2"/>
    <sheet name="Total Bebidas Frías Global" sheetId="100" r:id="rId3"/>
    <sheet name="Bebidas Espirituosas" sheetId="66" r:id="rId4"/>
    <sheet name="Whisky" sheetId="67" r:id="rId5"/>
    <sheet name="Brandy" sheetId="68" r:id="rId6"/>
    <sheet name="Ginebra" sheetId="69" r:id="rId7"/>
    <sheet name="Ron" sheetId="70" r:id="rId8"/>
    <sheet name="Anís" sheetId="71" r:id="rId9"/>
    <sheet name="Otras" sheetId="72" r:id="rId10"/>
    <sheet name="Cervezas" sheetId="73" r:id="rId11"/>
    <sheet name="Cervezas CAlcohol" sheetId="74" r:id="rId12"/>
    <sheet name="Cervezas SIN Alcohol " sheetId="75" r:id="rId13"/>
    <sheet name="Vinos y Derivados" sheetId="76" r:id="rId14"/>
    <sheet name="Vino" sheetId="77" r:id="rId15"/>
    <sheet name="V.Tinto" sheetId="78" r:id="rId16"/>
    <sheet name="V.Blanco" sheetId="79" r:id="rId17"/>
    <sheet name="V.Rosado" sheetId="80" r:id="rId18"/>
    <sheet name="Tinto de Verano" sheetId="81" r:id="rId19"/>
    <sheet name="Espumosos" sheetId="82" r:id="rId20"/>
    <sheet name="Sidra" sheetId="83" r:id="rId21"/>
    <sheet name="BB RR " sheetId="84" r:id="rId22"/>
    <sheet name="Colas" sheetId="85" r:id="rId23"/>
    <sheet name="Frutas con gas" sheetId="86" r:id="rId24"/>
    <sheet name="Frutas SIN gas" sheetId="87" r:id="rId25"/>
    <sheet name="Mixers" sheetId="88" r:id="rId26"/>
    <sheet name="Isotonicas" sheetId="89" r:id="rId27"/>
    <sheet name="Energéticas" sheetId="90" r:id="rId28"/>
    <sheet name="Gaseosas" sheetId="91" r:id="rId29"/>
    <sheet name="Otros" sheetId="92" r:id="rId30"/>
    <sheet name="Agua" sheetId="93" r:id="rId31"/>
    <sheet name="Zumos" sheetId="94" r:id="rId32"/>
    <sheet name="Zumo+Leche" sheetId="95" r:id="rId33"/>
    <sheet name="Resumen Fuera y Dentro" sheetId="96" r:id="rId34"/>
    <sheet name="Acumulado Dentro y Fuera" sheetId="97" r:id="rId35"/>
    <sheet name="Factores de Conversion" sheetId="98" r:id="rId36"/>
    <sheet name="Definiciones" sheetId="99" r:id="rId37"/>
  </sheets>
  <externalReferences>
    <externalReference r:id="rId38"/>
  </externalReferences>
  <definedNames>
    <definedName name="_xlnm._FilterDatabase" localSheetId="30" hidden="1">Agua!$E$1:$E$71</definedName>
    <definedName name="_xlnm._FilterDatabase" localSheetId="8" hidden="1">Anís!$E$1:$E$69</definedName>
    <definedName name="_xlnm._FilterDatabase" localSheetId="21" hidden="1">'BB RR '!$E$1:$E$71</definedName>
    <definedName name="_xlnm._FilterDatabase" localSheetId="3" hidden="1">'Bebidas Espirituosas'!$E$1:$E$69</definedName>
    <definedName name="_xlnm._FilterDatabase" localSheetId="5" hidden="1">Brandy!$E$1:$E$75</definedName>
    <definedName name="_xlnm._FilterDatabase" localSheetId="10" hidden="1">Cervezas!$E$1:$E$69</definedName>
    <definedName name="_xlnm._FilterDatabase" localSheetId="11" hidden="1">'Cervezas CAlcohol'!$E$1:$E$69</definedName>
    <definedName name="_xlnm._FilterDatabase" localSheetId="12" hidden="1">'Cervezas SIN Alcohol '!$E$1:$E$69</definedName>
    <definedName name="_xlnm._FilterDatabase" localSheetId="22" hidden="1">Colas!$E$1:$E$71</definedName>
    <definedName name="_xlnm._FilterDatabase" localSheetId="27" hidden="1">Energéticas!$E$1:$E$71</definedName>
    <definedName name="_xlnm._FilterDatabase" localSheetId="19" hidden="1">Espumosos!$E$1:$E$69</definedName>
    <definedName name="_xlnm._FilterDatabase" localSheetId="23" hidden="1">'Frutas con gas'!$E$1:$E$71</definedName>
    <definedName name="_xlnm._FilterDatabase" localSheetId="24" hidden="1">'Frutas SIN gas'!$E$1:$E$71</definedName>
    <definedName name="_xlnm._FilterDatabase" localSheetId="28" hidden="1">Gaseosas!$E$1:$E$71</definedName>
    <definedName name="_xlnm._FilterDatabase" localSheetId="6" hidden="1">Ginebra!$E$1:$E$69</definedName>
    <definedName name="_xlnm._FilterDatabase" localSheetId="26" hidden="1">Isotonicas!$E$1:$E$71</definedName>
    <definedName name="_xlnm._FilterDatabase" localSheetId="25" hidden="1">Mixers!$E$1:$E$71</definedName>
    <definedName name="_xlnm._FilterDatabase" localSheetId="9" hidden="1">Otras!$E$1:$E$69</definedName>
    <definedName name="_xlnm._FilterDatabase" localSheetId="29" hidden="1">Otros!$E$1:$E$71</definedName>
    <definedName name="_xlnm._FilterDatabase" localSheetId="7" hidden="1">Ron!$E$1:$E$70</definedName>
    <definedName name="_xlnm._FilterDatabase" localSheetId="20" hidden="1">Sidra!$E$1:$E$69</definedName>
    <definedName name="_xlnm._FilterDatabase" localSheetId="18" hidden="1">'Tinto de Verano'!$E$1:$E$69</definedName>
    <definedName name="_xlnm._FilterDatabase" localSheetId="2" hidden="1">'Total Bebidas Frías Global'!$E$1:$E$71</definedName>
    <definedName name="_xlnm._FilterDatabase" localSheetId="16" hidden="1">V.Blanco!$E$1:$E$69</definedName>
    <definedName name="_xlnm._FilterDatabase" localSheetId="17" hidden="1">V.Rosado!$E$1:$E$69</definedName>
    <definedName name="_xlnm._FilterDatabase" localSheetId="15" hidden="1">V.Tinto!$E$1:$E$69</definedName>
    <definedName name="_xlnm._FilterDatabase" localSheetId="14" hidden="1">Vino!$E$1:$E$70</definedName>
    <definedName name="_xlnm._FilterDatabase" localSheetId="13" hidden="1">'Vinos y Derivados'!$E$1:$E$69</definedName>
    <definedName name="_xlnm._FilterDatabase" localSheetId="4" hidden="1">Whisky!$E$1:$E$73</definedName>
    <definedName name="_xlnm._FilterDatabase" localSheetId="32" hidden="1">'Zumo+Leche'!$E$1:$E$71</definedName>
    <definedName name="_xlnm._FilterDatabase" localSheetId="31" hidden="1">Zumos!$E$1:$E$71</definedName>
    <definedName name="_xlnm.Print_Area" localSheetId="34">'Acumulado Dentro y Fuera'!$A$1:$M$77</definedName>
    <definedName name="_xlnm.Print_Area" localSheetId="30">Agua!$A$1:$N$72</definedName>
    <definedName name="_xlnm.Print_Area" localSheetId="8">Anís!$A$1:$N$71</definedName>
    <definedName name="_xlnm.Print_Area" localSheetId="21">'BB RR '!$A$1:$N$72</definedName>
    <definedName name="_xlnm.Print_Area" localSheetId="3">'Bebidas Espirituosas'!$A$1:$N$70</definedName>
    <definedName name="_xlnm.Print_Area" localSheetId="5">Brandy!$A$1:$N$78</definedName>
    <definedName name="_xlnm.Print_Area" localSheetId="10">Cervezas!$A$1:$N$70</definedName>
    <definedName name="_xlnm.Print_Area" localSheetId="11">'Cervezas CAlcohol'!$A$1:$N$70</definedName>
    <definedName name="_xlnm.Print_Area" localSheetId="12">'Cervezas SIN Alcohol '!$A$1:$N$70</definedName>
    <definedName name="_xlnm.Print_Area" localSheetId="22">Colas!$A$1:$N$72</definedName>
    <definedName name="_xlnm.Print_Area" localSheetId="1">Conclusiones!$B$1:$K$36</definedName>
    <definedName name="_xlnm.Print_Area" localSheetId="36">Definiciones!$A$1:$C$53</definedName>
    <definedName name="_xlnm.Print_Area" localSheetId="27">Energéticas!$A$1:$N$73</definedName>
    <definedName name="_xlnm.Print_Area" localSheetId="19">Espumosos!$A$1:$N$71</definedName>
    <definedName name="_xlnm.Print_Area" localSheetId="35">'Factores de Conversion'!$A$1:$D$48</definedName>
    <definedName name="_xlnm.Print_Area" localSheetId="23">'Frutas con gas'!$A$1:$N$72</definedName>
    <definedName name="_xlnm.Print_Area" localSheetId="24">'Frutas SIN gas'!$A$1:$N$72</definedName>
    <definedName name="_xlnm.Print_Area" localSheetId="28">Gaseosas!$A$1:$N$73</definedName>
    <definedName name="_xlnm.Print_Area" localSheetId="6">Ginebra!$A$1:$N$71</definedName>
    <definedName name="_xlnm.Print_Area" localSheetId="0">Indice!$A$1:$P$26</definedName>
    <definedName name="_xlnm.Print_Area" localSheetId="26">Isotonicas!$A$1:$N$72</definedName>
    <definedName name="_xlnm.Print_Area" localSheetId="25">Mixers!$A$1:$N$73</definedName>
    <definedName name="_xlnm.Print_Area" localSheetId="9">Otras!$A$1:$N$70</definedName>
    <definedName name="_xlnm.Print_Area" localSheetId="29">Otros!$A$1:$N$72</definedName>
    <definedName name="_xlnm.Print_Area" localSheetId="33">'Resumen Fuera y Dentro'!$A$1:$M$19</definedName>
    <definedName name="_xlnm.Print_Area" localSheetId="7">Ron!$A$1:$N$72</definedName>
    <definedName name="_xlnm.Print_Area" localSheetId="20">Sidra!$A$1:$N$71</definedName>
    <definedName name="_xlnm.Print_Area" localSheetId="18">'Tinto de Verano'!$A$1:$N$71</definedName>
    <definedName name="_xlnm.Print_Area" localSheetId="2">'Total Bebidas Frías Global'!$A$1:$N$72</definedName>
    <definedName name="_xlnm.Print_Area" localSheetId="16">V.Blanco!$A$1:$N$71</definedName>
    <definedName name="_xlnm.Print_Area" localSheetId="17">V.Rosado!$A$1:$N$71</definedName>
    <definedName name="_xlnm.Print_Area" localSheetId="15">V.Tinto!$A$1:$N$70</definedName>
    <definedName name="_xlnm.Print_Area" localSheetId="14">Vino!$A$1:$N$71</definedName>
    <definedName name="_xlnm.Print_Area" localSheetId="13">'Vinos y Derivados'!$A$1:$N$70</definedName>
    <definedName name="_xlnm.Print_Area" localSheetId="4">Whisky!$A$1:$N$76</definedName>
    <definedName name="_xlnm.Print_Area" localSheetId="32">'Zumo+Leche'!$A$1:$N$73</definedName>
    <definedName name="_xlnm.Print_Area" localSheetId="31">Zumos!$A$1:$N$73</definedName>
  </definedNames>
  <calcPr calcId="191029"/>
</workbook>
</file>

<file path=xl/calcChain.xml><?xml version="1.0" encoding="utf-8"?>
<calcChain xmlns="http://schemas.openxmlformats.org/spreadsheetml/2006/main">
  <c r="K110" i="96" l="1"/>
  <c r="K111" i="96"/>
  <c r="K112" i="96"/>
  <c r="K113" i="96"/>
  <c r="K114" i="96"/>
  <c r="K115" i="96"/>
  <c r="K116" i="96"/>
  <c r="K117" i="96"/>
  <c r="K118" i="96"/>
  <c r="K119" i="96"/>
  <c r="K109" i="96"/>
  <c r="J110" i="96"/>
  <c r="J111" i="96"/>
  <c r="J112" i="96"/>
  <c r="J113" i="96"/>
  <c r="J114" i="96"/>
  <c r="J115" i="96"/>
  <c r="J116" i="96"/>
  <c r="J117" i="96"/>
  <c r="J118" i="96"/>
  <c r="J119" i="96"/>
  <c r="J109" i="96"/>
  <c r="K107" i="96"/>
  <c r="J107" i="96"/>
  <c r="K71" i="100" l="1"/>
  <c r="K70" i="100"/>
  <c r="K69" i="100"/>
  <c r="K68" i="100"/>
  <c r="K67" i="100"/>
  <c r="K66" i="100"/>
  <c r="K65" i="100"/>
  <c r="K64" i="100"/>
  <c r="K63" i="100"/>
  <c r="K58" i="100"/>
  <c r="K57" i="100"/>
  <c r="K56" i="100"/>
  <c r="K55" i="100"/>
  <c r="K54" i="100"/>
  <c r="K53" i="100"/>
  <c r="K52" i="100"/>
  <c r="K51" i="100"/>
  <c r="K50" i="100"/>
  <c r="K44" i="100"/>
  <c r="K43" i="100"/>
  <c r="K41" i="100"/>
  <c r="K40" i="100"/>
  <c r="K39" i="100"/>
  <c r="K38" i="100"/>
  <c r="K37" i="100"/>
  <c r="K36" i="100"/>
  <c r="K31" i="100"/>
  <c r="K30" i="100"/>
  <c r="K28" i="100"/>
  <c r="K27" i="100"/>
  <c r="K26" i="100"/>
  <c r="K25" i="100"/>
  <c r="K24" i="100"/>
  <c r="K23" i="100"/>
  <c r="AJ20" i="100"/>
  <c r="AI20" i="100"/>
  <c r="AH20" i="100"/>
  <c r="AG20" i="100"/>
  <c r="AF20" i="100"/>
  <c r="AE20" i="100"/>
  <c r="AD20" i="100"/>
  <c r="AC20" i="100"/>
  <c r="AB20" i="100"/>
  <c r="AA20" i="100"/>
  <c r="Z20" i="100"/>
  <c r="Y20" i="100"/>
  <c r="X20" i="100"/>
  <c r="AJ19" i="100"/>
  <c r="AI19" i="100"/>
  <c r="AH19" i="100"/>
  <c r="AG19" i="100"/>
  <c r="AF19" i="100"/>
  <c r="AE19" i="100"/>
  <c r="AD19" i="100"/>
  <c r="AC19" i="100"/>
  <c r="AB19" i="100"/>
  <c r="AA19" i="100"/>
  <c r="Z19" i="100"/>
  <c r="Y19" i="100"/>
  <c r="X19" i="100"/>
  <c r="K16" i="100"/>
  <c r="M15" i="100"/>
  <c r="K15" i="100"/>
  <c r="M14" i="100"/>
  <c r="K14" i="100"/>
  <c r="K13" i="100"/>
  <c r="K12" i="100"/>
  <c r="K11" i="100"/>
  <c r="K10" i="100"/>
  <c r="K9" i="100"/>
  <c r="AC8" i="100"/>
  <c r="AB8" i="100"/>
  <c r="AA8" i="100"/>
  <c r="Z8" i="100"/>
  <c r="Y8" i="100"/>
  <c r="X8" i="100"/>
  <c r="W8" i="100"/>
  <c r="M8" i="100"/>
  <c r="K8" i="100"/>
  <c r="AC7" i="100"/>
  <c r="AB7" i="100"/>
  <c r="AA7" i="100"/>
  <c r="Z7" i="100"/>
  <c r="Y7" i="100"/>
  <c r="X7" i="100"/>
  <c r="M7" i="100"/>
  <c r="K7" i="100"/>
  <c r="M6" i="100"/>
  <c r="K6" i="100"/>
  <c r="M16" i="100" l="1"/>
  <c r="D6" i="97" l="1"/>
  <c r="E6" i="97"/>
  <c r="F6" i="97"/>
  <c r="G6" i="97"/>
  <c r="H6" i="97"/>
  <c r="I6" i="97"/>
  <c r="J6" i="97"/>
  <c r="K6" i="97"/>
  <c r="L6" i="97"/>
  <c r="D7" i="97"/>
  <c r="E7" i="97"/>
  <c r="F7" i="97"/>
  <c r="G7" i="97"/>
  <c r="H7" i="97"/>
  <c r="I7" i="97"/>
  <c r="J7" i="97"/>
  <c r="K7" i="97"/>
  <c r="L7" i="97"/>
  <c r="D8" i="97"/>
  <c r="E8" i="97"/>
  <c r="F8" i="97"/>
  <c r="G8" i="97"/>
  <c r="H8" i="97"/>
  <c r="I8" i="97"/>
  <c r="J8" i="97"/>
  <c r="K8" i="97"/>
  <c r="L8" i="97"/>
  <c r="D9" i="97"/>
  <c r="E9" i="97"/>
  <c r="F9" i="97"/>
  <c r="G9" i="97"/>
  <c r="H9" i="97"/>
  <c r="I9" i="97"/>
  <c r="J9" i="97"/>
  <c r="K9" i="97"/>
  <c r="L9" i="97"/>
  <c r="D10" i="97"/>
  <c r="E10" i="97"/>
  <c r="F10" i="97"/>
  <c r="G10" i="97"/>
  <c r="H10" i="97"/>
  <c r="I10" i="97"/>
  <c r="J10" i="97"/>
  <c r="K10" i="97"/>
  <c r="L10" i="97"/>
  <c r="D11" i="97"/>
  <c r="E11" i="97"/>
  <c r="F11" i="97"/>
  <c r="G11" i="97"/>
  <c r="H11" i="97"/>
  <c r="I11" i="97"/>
  <c r="J11" i="97"/>
  <c r="K11" i="97"/>
  <c r="L11" i="97"/>
  <c r="D12" i="97"/>
  <c r="E12" i="97"/>
  <c r="F12" i="97"/>
  <c r="G12" i="97"/>
  <c r="H12" i="97"/>
  <c r="I12" i="97"/>
  <c r="J12" i="97"/>
  <c r="K12" i="97"/>
  <c r="L12" i="97"/>
  <c r="D13" i="97"/>
  <c r="E13" i="97"/>
  <c r="F13" i="97"/>
  <c r="G13" i="97"/>
  <c r="H13" i="97"/>
  <c r="I13" i="97"/>
  <c r="J13" i="97"/>
  <c r="K13" i="97"/>
  <c r="L13" i="97"/>
  <c r="D14" i="97"/>
  <c r="E14" i="97"/>
  <c r="F14" i="97"/>
  <c r="G14" i="97"/>
  <c r="H14" i="97"/>
  <c r="I14" i="97"/>
  <c r="J14" i="97"/>
  <c r="K14" i="97"/>
  <c r="L14" i="97"/>
  <c r="D15" i="97"/>
  <c r="E15" i="97"/>
  <c r="F15" i="97"/>
  <c r="G15" i="97"/>
  <c r="H15" i="97"/>
  <c r="I15" i="97"/>
  <c r="J15" i="97"/>
  <c r="K15" i="97"/>
  <c r="L15" i="97"/>
  <c r="D16" i="97"/>
  <c r="E16" i="97"/>
  <c r="F16" i="97"/>
  <c r="G16" i="97"/>
  <c r="H16" i="97"/>
  <c r="I16" i="97"/>
  <c r="J16" i="97"/>
  <c r="K16" i="97"/>
  <c r="L16" i="97"/>
  <c r="D17" i="97"/>
  <c r="E17" i="97"/>
  <c r="F17" i="97"/>
  <c r="G17" i="97"/>
  <c r="H17" i="97"/>
  <c r="I17" i="97"/>
  <c r="J17" i="97"/>
  <c r="K17" i="97"/>
  <c r="L17" i="97"/>
  <c r="D20" i="97"/>
  <c r="E20" i="97"/>
  <c r="F20" i="97"/>
  <c r="G20" i="97"/>
  <c r="H20" i="97"/>
  <c r="I20" i="97"/>
  <c r="J20" i="97"/>
  <c r="K20" i="97"/>
  <c r="L20" i="97"/>
  <c r="D21" i="97"/>
  <c r="E21" i="97"/>
  <c r="F21" i="97"/>
  <c r="G21" i="97"/>
  <c r="H21" i="97"/>
  <c r="I21" i="97"/>
  <c r="J21" i="97"/>
  <c r="K21" i="97"/>
  <c r="L21" i="97"/>
  <c r="D22" i="97"/>
  <c r="E22" i="97"/>
  <c r="F22" i="97"/>
  <c r="G22" i="97"/>
  <c r="H22" i="97"/>
  <c r="I22" i="97"/>
  <c r="J22" i="97"/>
  <c r="K22" i="97"/>
  <c r="L22" i="97"/>
  <c r="D23" i="97"/>
  <c r="E23" i="97"/>
  <c r="F23" i="97"/>
  <c r="G23" i="97"/>
  <c r="H23" i="97"/>
  <c r="I23" i="97"/>
  <c r="J23" i="97"/>
  <c r="K23" i="97"/>
  <c r="L23" i="97"/>
  <c r="D24" i="97"/>
  <c r="E24" i="97"/>
  <c r="F24" i="97"/>
  <c r="G24" i="97"/>
  <c r="H24" i="97"/>
  <c r="I24" i="97"/>
  <c r="J24" i="97"/>
  <c r="K24" i="97"/>
  <c r="L24" i="97"/>
  <c r="D25" i="97"/>
  <c r="E25" i="97"/>
  <c r="F25" i="97"/>
  <c r="G25" i="97"/>
  <c r="H25" i="97"/>
  <c r="I25" i="97"/>
  <c r="J25" i="97"/>
  <c r="K25" i="97"/>
  <c r="L25" i="97"/>
  <c r="D26" i="97"/>
  <c r="E26" i="97"/>
  <c r="F26" i="97"/>
  <c r="G26" i="97"/>
  <c r="H26" i="97"/>
  <c r="I26" i="97"/>
  <c r="J26" i="97"/>
  <c r="K26" i="97"/>
  <c r="L26" i="97"/>
  <c r="D27" i="97"/>
  <c r="E27" i="97"/>
  <c r="F27" i="97"/>
  <c r="G27" i="97"/>
  <c r="H27" i="97"/>
  <c r="I27" i="97"/>
  <c r="J27" i="97"/>
  <c r="K27" i="97"/>
  <c r="L27" i="97"/>
  <c r="D28" i="97"/>
  <c r="E28" i="97"/>
  <c r="F28" i="97"/>
  <c r="G28" i="97"/>
  <c r="H28" i="97"/>
  <c r="I28" i="97"/>
  <c r="J28" i="97"/>
  <c r="K28" i="97"/>
  <c r="L28" i="97"/>
  <c r="D29" i="97"/>
  <c r="E29" i="97"/>
  <c r="F29" i="97"/>
  <c r="G29" i="97"/>
  <c r="H29" i="97"/>
  <c r="I29" i="97"/>
  <c r="J29" i="97"/>
  <c r="K29" i="97"/>
  <c r="L29" i="97"/>
  <c r="D30" i="97"/>
  <c r="E30" i="97"/>
  <c r="F30" i="97"/>
  <c r="G30" i="97"/>
  <c r="H30" i="97"/>
  <c r="I30" i="97"/>
  <c r="J30" i="97"/>
  <c r="K30" i="97"/>
  <c r="L30" i="97"/>
  <c r="D31" i="97"/>
  <c r="E31" i="97"/>
  <c r="F31" i="97"/>
  <c r="G31" i="97"/>
  <c r="H31" i="97"/>
  <c r="I31" i="97"/>
  <c r="J31" i="97"/>
  <c r="K31" i="97"/>
  <c r="L31" i="97"/>
  <c r="B72" i="97"/>
  <c r="D92" i="96"/>
  <c r="E92" i="96"/>
  <c r="F92" i="96"/>
  <c r="G92" i="96"/>
  <c r="H108" i="96" s="1"/>
  <c r="H92" i="96"/>
  <c r="I92" i="96"/>
  <c r="J92" i="96"/>
  <c r="K92" i="96"/>
  <c r="L92" i="96"/>
  <c r="D94" i="96"/>
  <c r="G109" i="96" s="1"/>
  <c r="E94" i="96"/>
  <c r="F94" i="96"/>
  <c r="G94" i="96"/>
  <c r="H109" i="96" s="1"/>
  <c r="H94" i="96"/>
  <c r="I94" i="96"/>
  <c r="J94" i="96"/>
  <c r="K94" i="96"/>
  <c r="L94" i="96"/>
  <c r="D95" i="96"/>
  <c r="E95" i="96"/>
  <c r="F95" i="96"/>
  <c r="G95" i="96"/>
  <c r="H110" i="96" s="1"/>
  <c r="H95" i="96"/>
  <c r="I95" i="96"/>
  <c r="J95" i="96"/>
  <c r="K95" i="96"/>
  <c r="L95" i="96"/>
  <c r="D96" i="96"/>
  <c r="G111" i="96" s="1"/>
  <c r="E96" i="96"/>
  <c r="F96" i="96"/>
  <c r="G96" i="96"/>
  <c r="H111" i="96" s="1"/>
  <c r="H96" i="96"/>
  <c r="I96" i="96"/>
  <c r="J96" i="96"/>
  <c r="K96" i="96"/>
  <c r="L96" i="96"/>
  <c r="D97" i="96"/>
  <c r="E97" i="96"/>
  <c r="F97" i="96"/>
  <c r="G97" i="96"/>
  <c r="H112" i="96" s="1"/>
  <c r="H97" i="96"/>
  <c r="I97" i="96"/>
  <c r="J97" i="96"/>
  <c r="K97" i="96"/>
  <c r="L97" i="96"/>
  <c r="D98" i="96"/>
  <c r="E98" i="96"/>
  <c r="F98" i="96"/>
  <c r="G98" i="96"/>
  <c r="H113" i="96" s="1"/>
  <c r="H98" i="96"/>
  <c r="I98" i="96"/>
  <c r="J98" i="96"/>
  <c r="K98" i="96"/>
  <c r="L98" i="96"/>
  <c r="D99" i="96"/>
  <c r="D93" i="96" s="1"/>
  <c r="E99" i="96"/>
  <c r="F99" i="96"/>
  <c r="G99" i="96"/>
  <c r="H114" i="96" s="1"/>
  <c r="H99" i="96"/>
  <c r="I99" i="96"/>
  <c r="J99" i="96"/>
  <c r="K99" i="96"/>
  <c r="L99" i="96"/>
  <c r="D100" i="96"/>
  <c r="G115" i="96" s="1"/>
  <c r="E100" i="96"/>
  <c r="F100" i="96"/>
  <c r="G100" i="96"/>
  <c r="H115" i="96" s="1"/>
  <c r="H100" i="96"/>
  <c r="I100" i="96"/>
  <c r="J100" i="96"/>
  <c r="K100" i="96"/>
  <c r="L100" i="96"/>
  <c r="D101" i="96"/>
  <c r="E101" i="96"/>
  <c r="F101" i="96"/>
  <c r="G101" i="96"/>
  <c r="H116" i="96" s="1"/>
  <c r="H101" i="96"/>
  <c r="I101" i="96"/>
  <c r="J101" i="96"/>
  <c r="K101" i="96"/>
  <c r="L101" i="96"/>
  <c r="D102" i="96"/>
  <c r="G117" i="96" s="1"/>
  <c r="E102" i="96"/>
  <c r="F102" i="96"/>
  <c r="G102" i="96"/>
  <c r="H117" i="96" s="1"/>
  <c r="H102" i="96"/>
  <c r="I102" i="96"/>
  <c r="J102" i="96"/>
  <c r="K102" i="96"/>
  <c r="L102" i="96"/>
  <c r="D103" i="96"/>
  <c r="E103" i="96"/>
  <c r="F103" i="96"/>
  <c r="G103" i="96"/>
  <c r="H118" i="96" s="1"/>
  <c r="H103" i="96"/>
  <c r="I103" i="96"/>
  <c r="J103" i="96"/>
  <c r="K103" i="96"/>
  <c r="L103" i="96"/>
  <c r="D104" i="96"/>
  <c r="G119" i="96" s="1"/>
  <c r="E104" i="96"/>
  <c r="F104" i="96"/>
  <c r="G104" i="96"/>
  <c r="H119" i="96" s="1"/>
  <c r="H104" i="96"/>
  <c r="I104" i="96"/>
  <c r="J104" i="96"/>
  <c r="K104" i="96"/>
  <c r="L104" i="96"/>
  <c r="D109" i="96"/>
  <c r="D110" i="96"/>
  <c r="D111" i="96"/>
  <c r="G112" i="96"/>
  <c r="D116" i="96"/>
  <c r="D117" i="96"/>
  <c r="D118" i="96"/>
  <c r="D119" i="96"/>
  <c r="K6" i="95"/>
  <c r="M6" i="95"/>
  <c r="K7" i="95"/>
  <c r="M7" i="95"/>
  <c r="X7" i="95"/>
  <c r="Y7" i="95"/>
  <c r="Z7" i="95"/>
  <c r="AA7" i="95"/>
  <c r="AB7" i="95"/>
  <c r="AC7" i="95"/>
  <c r="K8" i="95"/>
  <c r="M8" i="95"/>
  <c r="M16" i="95" s="1"/>
  <c r="W8" i="95"/>
  <c r="X8" i="95"/>
  <c r="Y8" i="95"/>
  <c r="Z8" i="95"/>
  <c r="AA8" i="95"/>
  <c r="AB8" i="95"/>
  <c r="AC8" i="95"/>
  <c r="K9" i="95"/>
  <c r="K10" i="95"/>
  <c r="K11" i="95"/>
  <c r="K12" i="95"/>
  <c r="K13" i="95"/>
  <c r="K14" i="95"/>
  <c r="M14" i="95"/>
  <c r="K15" i="95"/>
  <c r="M15" i="95"/>
  <c r="K16" i="95"/>
  <c r="K23" i="95"/>
  <c r="K24" i="95"/>
  <c r="K25" i="95"/>
  <c r="K26" i="95"/>
  <c r="K27" i="95"/>
  <c r="K28" i="95"/>
  <c r="K30" i="95"/>
  <c r="K31" i="95"/>
  <c r="K36" i="95"/>
  <c r="K37" i="95"/>
  <c r="K38" i="95"/>
  <c r="K39" i="95"/>
  <c r="K40" i="95"/>
  <c r="K41" i="95"/>
  <c r="K43" i="95"/>
  <c r="K44" i="95"/>
  <c r="K50" i="95"/>
  <c r="K51" i="95"/>
  <c r="K52" i="95"/>
  <c r="K53" i="95"/>
  <c r="K54" i="95"/>
  <c r="K55" i="95"/>
  <c r="K56" i="95"/>
  <c r="K57" i="95"/>
  <c r="K58" i="95"/>
  <c r="K63" i="95"/>
  <c r="K64" i="95"/>
  <c r="K65" i="95"/>
  <c r="K66" i="95"/>
  <c r="K67" i="95"/>
  <c r="K68" i="95"/>
  <c r="K69" i="95"/>
  <c r="K70" i="95"/>
  <c r="K71" i="95"/>
  <c r="K6" i="94"/>
  <c r="M6" i="94"/>
  <c r="K7" i="94"/>
  <c r="M7" i="94"/>
  <c r="X7" i="94"/>
  <c r="Y7" i="94"/>
  <c r="Z7" i="94"/>
  <c r="AA7" i="94"/>
  <c r="AB7" i="94"/>
  <c r="AC7" i="94"/>
  <c r="K8" i="94"/>
  <c r="M8" i="94"/>
  <c r="M16" i="94" s="1"/>
  <c r="W8" i="94"/>
  <c r="X8" i="94"/>
  <c r="Y8" i="94"/>
  <c r="Z8" i="94"/>
  <c r="AA8" i="94"/>
  <c r="AB8" i="94"/>
  <c r="AC8" i="94"/>
  <c r="K9" i="94"/>
  <c r="K10" i="94"/>
  <c r="K11" i="94"/>
  <c r="K12" i="94"/>
  <c r="K13" i="94"/>
  <c r="K14" i="94"/>
  <c r="M14" i="94"/>
  <c r="K15" i="94"/>
  <c r="M15" i="94"/>
  <c r="K16" i="94"/>
  <c r="K23" i="94"/>
  <c r="K24" i="94"/>
  <c r="K25" i="94"/>
  <c r="K26" i="94"/>
  <c r="K27" i="94"/>
  <c r="K28" i="94"/>
  <c r="K30" i="94"/>
  <c r="K31" i="94"/>
  <c r="K36" i="94"/>
  <c r="K37" i="94"/>
  <c r="K38" i="94"/>
  <c r="K39" i="94"/>
  <c r="K40" i="94"/>
  <c r="K41" i="94"/>
  <c r="K43" i="94"/>
  <c r="K44" i="94"/>
  <c r="K50" i="94"/>
  <c r="K51" i="94"/>
  <c r="K52" i="94"/>
  <c r="K53" i="94"/>
  <c r="K54" i="94"/>
  <c r="K55" i="94"/>
  <c r="K56" i="94"/>
  <c r="K57" i="94"/>
  <c r="K58" i="94"/>
  <c r="K63" i="94"/>
  <c r="K64" i="94"/>
  <c r="K65" i="94"/>
  <c r="K66" i="94"/>
  <c r="K67" i="94"/>
  <c r="K68" i="94"/>
  <c r="K69" i="94"/>
  <c r="K70" i="94"/>
  <c r="K71" i="94"/>
  <c r="K6" i="93"/>
  <c r="M6" i="93"/>
  <c r="K7" i="93"/>
  <c r="M7" i="93"/>
  <c r="X7" i="93"/>
  <c r="Y7" i="93"/>
  <c r="Z7" i="93"/>
  <c r="AA7" i="93"/>
  <c r="AB7" i="93"/>
  <c r="AC7" i="93"/>
  <c r="K8" i="93"/>
  <c r="M8" i="93"/>
  <c r="W8" i="93"/>
  <c r="X8" i="93"/>
  <c r="Y8" i="93"/>
  <c r="Z8" i="93"/>
  <c r="AA8" i="93"/>
  <c r="AB8" i="93"/>
  <c r="AC8" i="93"/>
  <c r="K9" i="93"/>
  <c r="K10" i="93"/>
  <c r="K11" i="93"/>
  <c r="K12" i="93"/>
  <c r="K13" i="93"/>
  <c r="K14" i="93"/>
  <c r="M14" i="93"/>
  <c r="K15" i="93"/>
  <c r="M15" i="93"/>
  <c r="K16" i="93"/>
  <c r="M16" i="93"/>
  <c r="K23" i="93"/>
  <c r="K24" i="93"/>
  <c r="K25" i="93"/>
  <c r="K26" i="93"/>
  <c r="K27" i="93"/>
  <c r="K28" i="93"/>
  <c r="K30" i="93"/>
  <c r="K31" i="93"/>
  <c r="K36" i="93"/>
  <c r="K37" i="93"/>
  <c r="K38" i="93"/>
  <c r="K39" i="93"/>
  <c r="K40" i="93"/>
  <c r="K41" i="93"/>
  <c r="K43" i="93"/>
  <c r="K44" i="93"/>
  <c r="K50" i="93"/>
  <c r="K51" i="93"/>
  <c r="K52" i="93"/>
  <c r="K53" i="93"/>
  <c r="K54" i="93"/>
  <c r="K55" i="93"/>
  <c r="K56" i="93"/>
  <c r="K57" i="93"/>
  <c r="K58" i="93"/>
  <c r="K63" i="93"/>
  <c r="K64" i="93"/>
  <c r="K65" i="93"/>
  <c r="K66" i="93"/>
  <c r="K67" i="93"/>
  <c r="K68" i="93"/>
  <c r="K69" i="93"/>
  <c r="K70" i="93"/>
  <c r="K71" i="93"/>
  <c r="K6" i="92"/>
  <c r="M6" i="92"/>
  <c r="K7" i="92"/>
  <c r="M7" i="92"/>
  <c r="X7" i="92"/>
  <c r="Y7" i="92"/>
  <c r="Z7" i="92"/>
  <c r="AA7" i="92"/>
  <c r="AB7" i="92"/>
  <c r="AC7" i="92"/>
  <c r="K8" i="92"/>
  <c r="M8" i="92"/>
  <c r="W8" i="92"/>
  <c r="X8" i="92"/>
  <c r="Y8" i="92"/>
  <c r="Z8" i="92"/>
  <c r="AA8" i="92"/>
  <c r="AB8" i="92"/>
  <c r="AC8" i="92"/>
  <c r="K9" i="92"/>
  <c r="K10" i="92"/>
  <c r="K11" i="92"/>
  <c r="K12" i="92"/>
  <c r="K13" i="92"/>
  <c r="K14" i="92"/>
  <c r="M14" i="92"/>
  <c r="K15" i="92"/>
  <c r="M15" i="92"/>
  <c r="K16" i="92"/>
  <c r="M16" i="92"/>
  <c r="K23" i="92"/>
  <c r="K24" i="92"/>
  <c r="K25" i="92"/>
  <c r="K26" i="92"/>
  <c r="K27" i="92"/>
  <c r="K28" i="92"/>
  <c r="K30" i="92"/>
  <c r="K31" i="92"/>
  <c r="K36" i="92"/>
  <c r="K37" i="92"/>
  <c r="K38" i="92"/>
  <c r="K39" i="92"/>
  <c r="K40" i="92"/>
  <c r="K41" i="92"/>
  <c r="K43" i="92"/>
  <c r="K44" i="92"/>
  <c r="K50" i="92"/>
  <c r="K51" i="92"/>
  <c r="K52" i="92"/>
  <c r="K53" i="92"/>
  <c r="K54" i="92"/>
  <c r="K55" i="92"/>
  <c r="K56" i="92"/>
  <c r="K57" i="92"/>
  <c r="K58" i="92"/>
  <c r="K63" i="92"/>
  <c r="K64" i="92"/>
  <c r="K65" i="92"/>
  <c r="K66" i="92"/>
  <c r="K67" i="92"/>
  <c r="K68" i="92"/>
  <c r="K69" i="92"/>
  <c r="K70" i="92"/>
  <c r="K71" i="92"/>
  <c r="K6" i="91"/>
  <c r="M6" i="91"/>
  <c r="K7" i="91"/>
  <c r="M7" i="91"/>
  <c r="X7" i="91"/>
  <c r="Y7" i="91"/>
  <c r="Z7" i="91"/>
  <c r="AA7" i="91"/>
  <c r="AB7" i="91"/>
  <c r="AC7" i="91"/>
  <c r="AD7" i="91"/>
  <c r="K8" i="91"/>
  <c r="M8" i="91"/>
  <c r="M16" i="91" s="1"/>
  <c r="W8" i="91"/>
  <c r="X8" i="91"/>
  <c r="Y8" i="91"/>
  <c r="Z8" i="91"/>
  <c r="AA8" i="91"/>
  <c r="AB8" i="91"/>
  <c r="AC8" i="91"/>
  <c r="K9" i="91"/>
  <c r="K10" i="91"/>
  <c r="K11" i="91"/>
  <c r="K12" i="91"/>
  <c r="K13" i="91"/>
  <c r="K14" i="91"/>
  <c r="M14" i="91"/>
  <c r="K15" i="91"/>
  <c r="M15" i="91"/>
  <c r="K16" i="91"/>
  <c r="K23" i="91"/>
  <c r="K24" i="91"/>
  <c r="K25" i="91"/>
  <c r="K26" i="91"/>
  <c r="K27" i="91"/>
  <c r="K28" i="91"/>
  <c r="K30" i="91"/>
  <c r="K31" i="91"/>
  <c r="K36" i="91"/>
  <c r="K37" i="91"/>
  <c r="K38" i="91"/>
  <c r="K39" i="91"/>
  <c r="K40" i="91"/>
  <c r="K41" i="91"/>
  <c r="K43" i="91"/>
  <c r="K44" i="91"/>
  <c r="K50" i="91"/>
  <c r="K51" i="91"/>
  <c r="K52" i="91"/>
  <c r="K53" i="91"/>
  <c r="K54" i="91"/>
  <c r="K55" i="91"/>
  <c r="K56" i="91"/>
  <c r="K57" i="91"/>
  <c r="K58" i="91"/>
  <c r="K63" i="91"/>
  <c r="K64" i="91"/>
  <c r="K65" i="91"/>
  <c r="K66" i="91"/>
  <c r="K67" i="91"/>
  <c r="K68" i="91"/>
  <c r="K69" i="91"/>
  <c r="K70" i="91"/>
  <c r="K71" i="91"/>
  <c r="K6" i="90"/>
  <c r="M6" i="90"/>
  <c r="K7" i="90"/>
  <c r="M7" i="90"/>
  <c r="X7" i="90"/>
  <c r="Y7" i="90"/>
  <c r="Z7" i="90"/>
  <c r="AA7" i="90"/>
  <c r="AB7" i="90"/>
  <c r="AC7" i="90"/>
  <c r="K8" i="90"/>
  <c r="M8" i="90"/>
  <c r="M16" i="90" s="1"/>
  <c r="W8" i="90"/>
  <c r="X8" i="90"/>
  <c r="Y8" i="90"/>
  <c r="Z8" i="90"/>
  <c r="AA8" i="90"/>
  <c r="AB8" i="90"/>
  <c r="AC8" i="90"/>
  <c r="K9" i="90"/>
  <c r="K10" i="90"/>
  <c r="K11" i="90"/>
  <c r="K12" i="90"/>
  <c r="K13" i="90"/>
  <c r="K14" i="90"/>
  <c r="M14" i="90"/>
  <c r="K15" i="90"/>
  <c r="M15" i="90"/>
  <c r="K16" i="90"/>
  <c r="K23" i="90"/>
  <c r="K24" i="90"/>
  <c r="K25" i="90"/>
  <c r="K26" i="90"/>
  <c r="K27" i="90"/>
  <c r="K28" i="90"/>
  <c r="K30" i="90"/>
  <c r="K31" i="90"/>
  <c r="K36" i="90"/>
  <c r="K37" i="90"/>
  <c r="K38" i="90"/>
  <c r="K39" i="90"/>
  <c r="K40" i="90"/>
  <c r="K41" i="90"/>
  <c r="K43" i="90"/>
  <c r="K44" i="90"/>
  <c r="K50" i="90"/>
  <c r="K51" i="90"/>
  <c r="K52" i="90"/>
  <c r="K53" i="90"/>
  <c r="K54" i="90"/>
  <c r="K55" i="90"/>
  <c r="K56" i="90"/>
  <c r="K57" i="90"/>
  <c r="K58" i="90"/>
  <c r="K63" i="90"/>
  <c r="K64" i="90"/>
  <c r="K65" i="90"/>
  <c r="K66" i="90"/>
  <c r="K67" i="90"/>
  <c r="K68" i="90"/>
  <c r="K69" i="90"/>
  <c r="K70" i="90"/>
  <c r="K71" i="90"/>
  <c r="K6" i="89"/>
  <c r="M6" i="89"/>
  <c r="K7" i="89"/>
  <c r="M7" i="89"/>
  <c r="X7" i="89"/>
  <c r="Y7" i="89"/>
  <c r="Z7" i="89"/>
  <c r="AA7" i="89"/>
  <c r="AB7" i="89"/>
  <c r="AC7" i="89"/>
  <c r="K8" i="89"/>
  <c r="M8" i="89"/>
  <c r="M16" i="89" s="1"/>
  <c r="W8" i="89"/>
  <c r="X8" i="89"/>
  <c r="Y8" i="89"/>
  <c r="Z8" i="89"/>
  <c r="AA8" i="89"/>
  <c r="AB8" i="89"/>
  <c r="AC8" i="89"/>
  <c r="K9" i="89"/>
  <c r="K10" i="89"/>
  <c r="K11" i="89"/>
  <c r="K12" i="89"/>
  <c r="K13" i="89"/>
  <c r="K14" i="89"/>
  <c r="M14" i="89"/>
  <c r="K15" i="89"/>
  <c r="M15" i="89"/>
  <c r="K16" i="89"/>
  <c r="K23" i="89"/>
  <c r="K24" i="89"/>
  <c r="K25" i="89"/>
  <c r="K26" i="89"/>
  <c r="K27" i="89"/>
  <c r="K28" i="89"/>
  <c r="K30" i="89"/>
  <c r="K31" i="89"/>
  <c r="K36" i="89"/>
  <c r="K37" i="89"/>
  <c r="K38" i="89"/>
  <c r="K39" i="89"/>
  <c r="K40" i="89"/>
  <c r="K41" i="89"/>
  <c r="K43" i="89"/>
  <c r="K44" i="89"/>
  <c r="K50" i="89"/>
  <c r="K51" i="89"/>
  <c r="K52" i="89"/>
  <c r="K53" i="89"/>
  <c r="K54" i="89"/>
  <c r="K55" i="89"/>
  <c r="K56" i="89"/>
  <c r="K57" i="89"/>
  <c r="K58" i="89"/>
  <c r="K63" i="89"/>
  <c r="K64" i="89"/>
  <c r="K65" i="89"/>
  <c r="K66" i="89"/>
  <c r="K67" i="89"/>
  <c r="K68" i="89"/>
  <c r="K69" i="89"/>
  <c r="K70" i="89"/>
  <c r="K71" i="89"/>
  <c r="K6" i="88"/>
  <c r="M6" i="88"/>
  <c r="K7" i="88"/>
  <c r="M7" i="88"/>
  <c r="W7" i="88"/>
  <c r="X7" i="88"/>
  <c r="Y7" i="88"/>
  <c r="Z7" i="88"/>
  <c r="AA7" i="88"/>
  <c r="AB7" i="88"/>
  <c r="K8" i="88"/>
  <c r="M8" i="88"/>
  <c r="M16" i="88" s="1"/>
  <c r="V8" i="88"/>
  <c r="W8" i="88"/>
  <c r="X8" i="88"/>
  <c r="Y8" i="88"/>
  <c r="Z8" i="88"/>
  <c r="AA8" i="88"/>
  <c r="AB8" i="88"/>
  <c r="K9" i="88"/>
  <c r="K10" i="88"/>
  <c r="K11" i="88"/>
  <c r="K12" i="88"/>
  <c r="K13" i="88"/>
  <c r="K14" i="88"/>
  <c r="M14" i="88"/>
  <c r="K15" i="88"/>
  <c r="M15" i="88"/>
  <c r="K16" i="88"/>
  <c r="K23" i="88"/>
  <c r="K24" i="88"/>
  <c r="K25" i="88"/>
  <c r="K26" i="88"/>
  <c r="K27" i="88"/>
  <c r="K28" i="88"/>
  <c r="K30" i="88"/>
  <c r="K31" i="88"/>
  <c r="K36" i="88"/>
  <c r="K37" i="88"/>
  <c r="K38" i="88"/>
  <c r="K39" i="88"/>
  <c r="K40" i="88"/>
  <c r="K41" i="88"/>
  <c r="K43" i="88"/>
  <c r="K44" i="88"/>
  <c r="K50" i="88"/>
  <c r="K51" i="88"/>
  <c r="K52" i="88"/>
  <c r="K53" i="88"/>
  <c r="K54" i="88"/>
  <c r="K55" i="88"/>
  <c r="K56" i="88"/>
  <c r="K57" i="88"/>
  <c r="K58" i="88"/>
  <c r="K63" i="88"/>
  <c r="K64" i="88"/>
  <c r="K65" i="88"/>
  <c r="K66" i="88"/>
  <c r="K67" i="88"/>
  <c r="K68" i="88"/>
  <c r="K69" i="88"/>
  <c r="K70" i="88"/>
  <c r="K71" i="88"/>
  <c r="K6" i="87"/>
  <c r="M6" i="87"/>
  <c r="K7" i="87"/>
  <c r="M7" i="87"/>
  <c r="X7" i="87"/>
  <c r="Y7" i="87"/>
  <c r="Z7" i="87"/>
  <c r="AA7" i="87"/>
  <c r="AB7" i="87"/>
  <c r="AC7" i="87"/>
  <c r="K8" i="87"/>
  <c r="M8" i="87"/>
  <c r="M16" i="87" s="1"/>
  <c r="W8" i="87"/>
  <c r="X8" i="87"/>
  <c r="Y8" i="87"/>
  <c r="Z8" i="87"/>
  <c r="AA8" i="87"/>
  <c r="AB8" i="87"/>
  <c r="AC8" i="87"/>
  <c r="K9" i="87"/>
  <c r="K10" i="87"/>
  <c r="K11" i="87"/>
  <c r="K12" i="87"/>
  <c r="K13" i="87"/>
  <c r="K14" i="87"/>
  <c r="M14" i="87"/>
  <c r="K15" i="87"/>
  <c r="M15" i="87"/>
  <c r="K16" i="87"/>
  <c r="K23" i="87"/>
  <c r="K24" i="87"/>
  <c r="K25" i="87"/>
  <c r="K26" i="87"/>
  <c r="K27" i="87"/>
  <c r="K28" i="87"/>
  <c r="K30" i="87"/>
  <c r="K31" i="87"/>
  <c r="K36" i="87"/>
  <c r="K37" i="87"/>
  <c r="K38" i="87"/>
  <c r="K39" i="87"/>
  <c r="K40" i="87"/>
  <c r="K41" i="87"/>
  <c r="K43" i="87"/>
  <c r="K44" i="87"/>
  <c r="K50" i="87"/>
  <c r="K51" i="87"/>
  <c r="K52" i="87"/>
  <c r="K53" i="87"/>
  <c r="K54" i="87"/>
  <c r="K55" i="87"/>
  <c r="K56" i="87"/>
  <c r="K57" i="87"/>
  <c r="K58" i="87"/>
  <c r="K63" i="87"/>
  <c r="K64" i="87"/>
  <c r="K65" i="87"/>
  <c r="K66" i="87"/>
  <c r="K67" i="87"/>
  <c r="K68" i="87"/>
  <c r="K69" i="87"/>
  <c r="K70" i="87"/>
  <c r="K71" i="87"/>
  <c r="K6" i="86"/>
  <c r="M6" i="86"/>
  <c r="K7" i="86"/>
  <c r="M7" i="86"/>
  <c r="X7" i="86"/>
  <c r="Y7" i="86"/>
  <c r="Z7" i="86"/>
  <c r="AA7" i="86"/>
  <c r="AB7" i="86"/>
  <c r="AC7" i="86"/>
  <c r="K8" i="86"/>
  <c r="M8" i="86"/>
  <c r="M16" i="86" s="1"/>
  <c r="W8" i="86"/>
  <c r="X8" i="86"/>
  <c r="Y8" i="86"/>
  <c r="Z8" i="86"/>
  <c r="AA8" i="86"/>
  <c r="AB8" i="86"/>
  <c r="AC8" i="86"/>
  <c r="K9" i="86"/>
  <c r="K10" i="86"/>
  <c r="K11" i="86"/>
  <c r="K12" i="86"/>
  <c r="K13" i="86"/>
  <c r="K14" i="86"/>
  <c r="M14" i="86"/>
  <c r="K15" i="86"/>
  <c r="M15" i="86"/>
  <c r="K16" i="86"/>
  <c r="K23" i="86"/>
  <c r="K24" i="86"/>
  <c r="K25" i="86"/>
  <c r="K26" i="86"/>
  <c r="K27" i="86"/>
  <c r="K28" i="86"/>
  <c r="K30" i="86"/>
  <c r="K31" i="86"/>
  <c r="K36" i="86"/>
  <c r="K37" i="86"/>
  <c r="K38" i="86"/>
  <c r="K39" i="86"/>
  <c r="K40" i="86"/>
  <c r="K41" i="86"/>
  <c r="K43" i="86"/>
  <c r="K44" i="86"/>
  <c r="K50" i="86"/>
  <c r="K51" i="86"/>
  <c r="K52" i="86"/>
  <c r="K53" i="86"/>
  <c r="K54" i="86"/>
  <c r="K55" i="86"/>
  <c r="K56" i="86"/>
  <c r="K57" i="86"/>
  <c r="K58" i="86"/>
  <c r="K63" i="86"/>
  <c r="K64" i="86"/>
  <c r="K65" i="86"/>
  <c r="K66" i="86"/>
  <c r="K67" i="86"/>
  <c r="K68" i="86"/>
  <c r="K69" i="86"/>
  <c r="K70" i="86"/>
  <c r="K71" i="86"/>
  <c r="K6" i="85"/>
  <c r="M6" i="85"/>
  <c r="K7" i="85"/>
  <c r="M7" i="85"/>
  <c r="M16" i="85" s="1"/>
  <c r="X7" i="85"/>
  <c r="Y7" i="85"/>
  <c r="Z7" i="85"/>
  <c r="AA7" i="85"/>
  <c r="AB7" i="85"/>
  <c r="AC7" i="85"/>
  <c r="AD7" i="85"/>
  <c r="K8" i="85"/>
  <c r="M8" i="85"/>
  <c r="W8" i="85"/>
  <c r="X8" i="85"/>
  <c r="Y8" i="85"/>
  <c r="Z8" i="85"/>
  <c r="AA8" i="85"/>
  <c r="AB8" i="85"/>
  <c r="AC8" i="85"/>
  <c r="K9" i="85"/>
  <c r="K10" i="85"/>
  <c r="K11" i="85"/>
  <c r="K12" i="85"/>
  <c r="K13" i="85"/>
  <c r="K14" i="85"/>
  <c r="M14" i="85"/>
  <c r="K15" i="85"/>
  <c r="M15" i="85"/>
  <c r="K16" i="85"/>
  <c r="K23" i="85"/>
  <c r="K24" i="85"/>
  <c r="K25" i="85"/>
  <c r="K26" i="85"/>
  <c r="K27" i="85"/>
  <c r="K28" i="85"/>
  <c r="K30" i="85"/>
  <c r="K31" i="85"/>
  <c r="K36" i="85"/>
  <c r="K37" i="85"/>
  <c r="K38" i="85"/>
  <c r="K39" i="85"/>
  <c r="K40" i="85"/>
  <c r="K41" i="85"/>
  <c r="K43" i="85"/>
  <c r="K44" i="85"/>
  <c r="K50" i="85"/>
  <c r="K51" i="85"/>
  <c r="K52" i="85"/>
  <c r="K53" i="85"/>
  <c r="K54" i="85"/>
  <c r="K55" i="85"/>
  <c r="K56" i="85"/>
  <c r="K57" i="85"/>
  <c r="K58" i="85"/>
  <c r="K63" i="85"/>
  <c r="K64" i="85"/>
  <c r="K65" i="85"/>
  <c r="K66" i="85"/>
  <c r="K67" i="85"/>
  <c r="K68" i="85"/>
  <c r="K69" i="85"/>
  <c r="K70" i="85"/>
  <c r="K71" i="85"/>
  <c r="K6" i="84"/>
  <c r="M6" i="84"/>
  <c r="K7" i="84"/>
  <c r="M7" i="84"/>
  <c r="X7" i="84"/>
  <c r="Y7" i="84"/>
  <c r="Z7" i="84"/>
  <c r="AA7" i="84"/>
  <c r="AB7" i="84"/>
  <c r="AC7" i="84"/>
  <c r="K8" i="84"/>
  <c r="M8" i="84"/>
  <c r="W8" i="84"/>
  <c r="X8" i="84"/>
  <c r="Y8" i="84"/>
  <c r="Z8" i="84"/>
  <c r="AA8" i="84"/>
  <c r="AB8" i="84"/>
  <c r="AC8" i="84"/>
  <c r="K9" i="84"/>
  <c r="K10" i="84"/>
  <c r="K11" i="84"/>
  <c r="K12" i="84"/>
  <c r="K13" i="84"/>
  <c r="K14" i="84"/>
  <c r="M14" i="84"/>
  <c r="K15" i="84"/>
  <c r="M15" i="84"/>
  <c r="K16" i="84"/>
  <c r="M16" i="84"/>
  <c r="X19" i="84"/>
  <c r="Y19" i="84"/>
  <c r="Z19" i="84"/>
  <c r="AA19" i="84"/>
  <c r="AB19" i="84"/>
  <c r="AC19" i="84"/>
  <c r="AD19" i="84"/>
  <c r="AE19" i="84"/>
  <c r="AF19" i="84"/>
  <c r="AG19" i="84"/>
  <c r="AH19" i="84"/>
  <c r="AI19" i="84"/>
  <c r="AJ19" i="84"/>
  <c r="X20" i="84"/>
  <c r="Y20" i="84"/>
  <c r="Z20" i="84"/>
  <c r="AA20" i="84"/>
  <c r="AB20" i="84"/>
  <c r="AC20" i="84"/>
  <c r="AD20" i="84"/>
  <c r="AE20" i="84"/>
  <c r="AF20" i="84"/>
  <c r="AG20" i="84"/>
  <c r="AH20" i="84"/>
  <c r="AI20" i="84"/>
  <c r="AJ20" i="84"/>
  <c r="K23" i="84"/>
  <c r="K24" i="84"/>
  <c r="K25" i="84"/>
  <c r="K26" i="84"/>
  <c r="K27" i="84"/>
  <c r="K28" i="84"/>
  <c r="K30" i="84"/>
  <c r="K31" i="84"/>
  <c r="K36" i="84"/>
  <c r="K37" i="84"/>
  <c r="K38" i="84"/>
  <c r="K39" i="84"/>
  <c r="K40" i="84"/>
  <c r="K41" i="84"/>
  <c r="K43" i="84"/>
  <c r="K44" i="84"/>
  <c r="K50" i="84"/>
  <c r="K51" i="84"/>
  <c r="K52" i="84"/>
  <c r="K53" i="84"/>
  <c r="K54" i="84"/>
  <c r="K55" i="84"/>
  <c r="K56" i="84"/>
  <c r="K57" i="84"/>
  <c r="K58" i="84"/>
  <c r="K63" i="84"/>
  <c r="K64" i="84"/>
  <c r="K65" i="84"/>
  <c r="K66" i="84"/>
  <c r="K67" i="84"/>
  <c r="K68" i="84"/>
  <c r="K69" i="84"/>
  <c r="K70" i="84"/>
  <c r="K71" i="84"/>
  <c r="K6" i="83"/>
  <c r="M6" i="83"/>
  <c r="K7" i="83"/>
  <c r="M7" i="83"/>
  <c r="X7" i="83"/>
  <c r="Y7" i="83"/>
  <c r="Z7" i="83"/>
  <c r="AA7" i="83"/>
  <c r="AB7" i="83"/>
  <c r="AC7" i="83"/>
  <c r="K8" i="83"/>
  <c r="M8" i="83"/>
  <c r="W8" i="83"/>
  <c r="X8" i="83"/>
  <c r="Y8" i="83"/>
  <c r="Z8" i="83"/>
  <c r="AA8" i="83"/>
  <c r="AB8" i="83"/>
  <c r="AC8" i="83"/>
  <c r="K9" i="83"/>
  <c r="K10" i="83"/>
  <c r="K11" i="83"/>
  <c r="K12" i="83"/>
  <c r="K13" i="83"/>
  <c r="K14" i="83"/>
  <c r="M14" i="83"/>
  <c r="K15" i="83"/>
  <c r="M15" i="83"/>
  <c r="K16" i="83"/>
  <c r="M16" i="83"/>
  <c r="K23" i="83"/>
  <c r="K24" i="83"/>
  <c r="K25" i="83"/>
  <c r="K26" i="83"/>
  <c r="K27" i="83"/>
  <c r="K29" i="83"/>
  <c r="K30" i="83"/>
  <c r="K35" i="83"/>
  <c r="K36" i="83"/>
  <c r="K37" i="83"/>
  <c r="K38" i="83"/>
  <c r="K39" i="83"/>
  <c r="K41" i="83"/>
  <c r="K42" i="83"/>
  <c r="K48" i="83"/>
  <c r="K49" i="83"/>
  <c r="K50" i="83"/>
  <c r="K51" i="83"/>
  <c r="K52" i="83"/>
  <c r="K53" i="83"/>
  <c r="K54" i="83"/>
  <c r="K55" i="83"/>
  <c r="K56" i="83"/>
  <c r="K61" i="83"/>
  <c r="K62" i="83"/>
  <c r="K63" i="83"/>
  <c r="K64" i="83"/>
  <c r="K65" i="83"/>
  <c r="K66" i="83"/>
  <c r="K67" i="83"/>
  <c r="K68" i="83"/>
  <c r="K69" i="83"/>
  <c r="K6" i="82"/>
  <c r="M6" i="82"/>
  <c r="K7" i="82"/>
  <c r="M7" i="82"/>
  <c r="X7" i="82"/>
  <c r="Y7" i="82"/>
  <c r="Z7" i="82"/>
  <c r="AA7" i="82"/>
  <c r="AB7" i="82"/>
  <c r="AC7" i="82"/>
  <c r="K8" i="82"/>
  <c r="M8" i="82"/>
  <c r="W8" i="82"/>
  <c r="X8" i="82"/>
  <c r="Y8" i="82"/>
  <c r="Z8" i="82"/>
  <c r="AA8" i="82"/>
  <c r="AB8" i="82"/>
  <c r="AC8" i="82"/>
  <c r="K9" i="82"/>
  <c r="K10" i="82"/>
  <c r="K11" i="82"/>
  <c r="K12" i="82"/>
  <c r="K13" i="82"/>
  <c r="K14" i="82"/>
  <c r="M14" i="82"/>
  <c r="K15" i="82"/>
  <c r="M15" i="82"/>
  <c r="K16" i="82"/>
  <c r="M16" i="82"/>
  <c r="K23" i="82"/>
  <c r="K24" i="82"/>
  <c r="K25" i="82"/>
  <c r="K26" i="82"/>
  <c r="K27" i="82"/>
  <c r="K29" i="82"/>
  <c r="K30" i="82"/>
  <c r="K35" i="82"/>
  <c r="K36" i="82"/>
  <c r="K37" i="82"/>
  <c r="K38" i="82"/>
  <c r="K39" i="82"/>
  <c r="K41" i="82"/>
  <c r="K42" i="82"/>
  <c r="K48" i="82"/>
  <c r="K49" i="82"/>
  <c r="K50" i="82"/>
  <c r="K51" i="82"/>
  <c r="K52" i="82"/>
  <c r="K53" i="82"/>
  <c r="K54" i="82"/>
  <c r="K55" i="82"/>
  <c r="K56" i="82"/>
  <c r="K61" i="82"/>
  <c r="K62" i="82"/>
  <c r="K63" i="82"/>
  <c r="K64" i="82"/>
  <c r="K65" i="82"/>
  <c r="K66" i="82"/>
  <c r="K67" i="82"/>
  <c r="K68" i="82"/>
  <c r="K69" i="82"/>
  <c r="K6" i="81"/>
  <c r="M6" i="81"/>
  <c r="K7" i="81"/>
  <c r="M7" i="81"/>
  <c r="X7" i="81"/>
  <c r="Y7" i="81"/>
  <c r="Z7" i="81"/>
  <c r="AA7" i="81"/>
  <c r="AB7" i="81"/>
  <c r="AC7" i="81"/>
  <c r="K8" i="81"/>
  <c r="M8" i="81"/>
  <c r="M16" i="81" s="1"/>
  <c r="W8" i="81"/>
  <c r="X8" i="81"/>
  <c r="Y8" i="81"/>
  <c r="Z8" i="81"/>
  <c r="AA8" i="81"/>
  <c r="AB8" i="81"/>
  <c r="AC8" i="81"/>
  <c r="K9" i="81"/>
  <c r="K10" i="81"/>
  <c r="K11" i="81"/>
  <c r="K12" i="81"/>
  <c r="K13" i="81"/>
  <c r="K14" i="81"/>
  <c r="M14" i="81"/>
  <c r="K15" i="81"/>
  <c r="M15" i="81"/>
  <c r="K16" i="81"/>
  <c r="K23" i="81"/>
  <c r="K24" i="81"/>
  <c r="K25" i="81"/>
  <c r="K26" i="81"/>
  <c r="K27" i="81"/>
  <c r="K29" i="81"/>
  <c r="K30" i="81"/>
  <c r="K35" i="81"/>
  <c r="K36" i="81"/>
  <c r="K37" i="81"/>
  <c r="K38" i="81"/>
  <c r="K39" i="81"/>
  <c r="K41" i="81"/>
  <c r="K42" i="81"/>
  <c r="K48" i="81"/>
  <c r="K49" i="81"/>
  <c r="K50" i="81"/>
  <c r="K51" i="81"/>
  <c r="K52" i="81"/>
  <c r="K53" i="81"/>
  <c r="K54" i="81"/>
  <c r="K55" i="81"/>
  <c r="K56" i="81"/>
  <c r="K61" i="81"/>
  <c r="K62" i="81"/>
  <c r="K63" i="81"/>
  <c r="K64" i="81"/>
  <c r="K65" i="81"/>
  <c r="K66" i="81"/>
  <c r="K67" i="81"/>
  <c r="K68" i="81"/>
  <c r="K69" i="81"/>
  <c r="K6" i="80"/>
  <c r="M6" i="80"/>
  <c r="K7" i="80"/>
  <c r="M7" i="80"/>
  <c r="X7" i="80"/>
  <c r="Y7" i="80"/>
  <c r="Z7" i="80"/>
  <c r="AA7" i="80"/>
  <c r="AB7" i="80"/>
  <c r="AC7" i="80"/>
  <c r="K8" i="80"/>
  <c r="M8" i="80"/>
  <c r="M16" i="80" s="1"/>
  <c r="W8" i="80"/>
  <c r="X8" i="80"/>
  <c r="Y8" i="80"/>
  <c r="Z8" i="80"/>
  <c r="AA8" i="80"/>
  <c r="AB8" i="80"/>
  <c r="AC8" i="80"/>
  <c r="K9" i="80"/>
  <c r="K10" i="80"/>
  <c r="K11" i="80"/>
  <c r="K12" i="80"/>
  <c r="K13" i="80"/>
  <c r="K14" i="80"/>
  <c r="M14" i="80"/>
  <c r="K15" i="80"/>
  <c r="M15" i="80"/>
  <c r="K16" i="80"/>
  <c r="K23" i="80"/>
  <c r="K24" i="80"/>
  <c r="K25" i="80"/>
  <c r="K26" i="80"/>
  <c r="K27" i="80"/>
  <c r="K29" i="80"/>
  <c r="K30" i="80"/>
  <c r="K35" i="80"/>
  <c r="K36" i="80"/>
  <c r="K37" i="80"/>
  <c r="K38" i="80"/>
  <c r="K39" i="80"/>
  <c r="K41" i="80"/>
  <c r="K42" i="80"/>
  <c r="K48" i="80"/>
  <c r="K49" i="80"/>
  <c r="K50" i="80"/>
  <c r="K51" i="80"/>
  <c r="K52" i="80"/>
  <c r="K53" i="80"/>
  <c r="K54" i="80"/>
  <c r="K55" i="80"/>
  <c r="K56" i="80"/>
  <c r="K61" i="80"/>
  <c r="K62" i="80"/>
  <c r="K63" i="80"/>
  <c r="K64" i="80"/>
  <c r="K65" i="80"/>
  <c r="K66" i="80"/>
  <c r="K67" i="80"/>
  <c r="K68" i="80"/>
  <c r="K69" i="80"/>
  <c r="K6" i="79"/>
  <c r="M6" i="79"/>
  <c r="K7" i="79"/>
  <c r="M7" i="79"/>
  <c r="X7" i="79"/>
  <c r="Y7" i="79"/>
  <c r="Z7" i="79"/>
  <c r="AA7" i="79"/>
  <c r="AB7" i="79"/>
  <c r="AC7" i="79"/>
  <c r="K8" i="79"/>
  <c r="M8" i="79"/>
  <c r="W8" i="79"/>
  <c r="X8" i="79"/>
  <c r="Y8" i="79"/>
  <c r="Z8" i="79"/>
  <c r="AA8" i="79"/>
  <c r="AB8" i="79"/>
  <c r="AC8" i="79"/>
  <c r="K9" i="79"/>
  <c r="K10" i="79"/>
  <c r="K11" i="79"/>
  <c r="K12" i="79"/>
  <c r="K13" i="79"/>
  <c r="K14" i="79"/>
  <c r="M14" i="79"/>
  <c r="K15" i="79"/>
  <c r="M15" i="79"/>
  <c r="K16" i="79"/>
  <c r="M16" i="79"/>
  <c r="K23" i="79"/>
  <c r="K24" i="79"/>
  <c r="K25" i="79"/>
  <c r="K26" i="79"/>
  <c r="K27" i="79"/>
  <c r="K29" i="79"/>
  <c r="K30" i="79"/>
  <c r="K35" i="79"/>
  <c r="K36" i="79"/>
  <c r="K37" i="79"/>
  <c r="K38" i="79"/>
  <c r="K39" i="79"/>
  <c r="K41" i="79"/>
  <c r="K42" i="79"/>
  <c r="K48" i="79"/>
  <c r="K49" i="79"/>
  <c r="K50" i="79"/>
  <c r="K51" i="79"/>
  <c r="K52" i="79"/>
  <c r="K53" i="79"/>
  <c r="K54" i="79"/>
  <c r="K55" i="79"/>
  <c r="K56" i="79"/>
  <c r="K61" i="79"/>
  <c r="K62" i="79"/>
  <c r="K63" i="79"/>
  <c r="K64" i="79"/>
  <c r="K65" i="79"/>
  <c r="K66" i="79"/>
  <c r="K67" i="79"/>
  <c r="K68" i="79"/>
  <c r="K69" i="79"/>
  <c r="K6" i="78"/>
  <c r="M6" i="78"/>
  <c r="K7" i="78"/>
  <c r="M7" i="78"/>
  <c r="X7" i="78"/>
  <c r="Y7" i="78"/>
  <c r="Z7" i="78"/>
  <c r="AA7" i="78"/>
  <c r="AB7" i="78"/>
  <c r="AC7" i="78"/>
  <c r="K8" i="78"/>
  <c r="M8" i="78"/>
  <c r="W8" i="78"/>
  <c r="X8" i="78"/>
  <c r="Y8" i="78"/>
  <c r="Z8" i="78"/>
  <c r="AA8" i="78"/>
  <c r="AB8" i="78"/>
  <c r="AC8" i="78"/>
  <c r="K9" i="78"/>
  <c r="K10" i="78"/>
  <c r="K11" i="78"/>
  <c r="K12" i="78"/>
  <c r="K13" i="78"/>
  <c r="K14" i="78"/>
  <c r="M14" i="78"/>
  <c r="K15" i="78"/>
  <c r="M15" i="78"/>
  <c r="K16" i="78"/>
  <c r="M16" i="78"/>
  <c r="K23" i="78"/>
  <c r="K24" i="78"/>
  <c r="K25" i="78"/>
  <c r="K26" i="78"/>
  <c r="K27" i="78"/>
  <c r="K29" i="78"/>
  <c r="K30" i="78"/>
  <c r="K35" i="78"/>
  <c r="K36" i="78"/>
  <c r="K37" i="78"/>
  <c r="K38" i="78"/>
  <c r="K39" i="78"/>
  <c r="K41" i="78"/>
  <c r="K42" i="78"/>
  <c r="K48" i="78"/>
  <c r="K49" i="78"/>
  <c r="K50" i="78"/>
  <c r="K51" i="78"/>
  <c r="K52" i="78"/>
  <c r="K53" i="78"/>
  <c r="K54" i="78"/>
  <c r="K55" i="78"/>
  <c r="K56" i="78"/>
  <c r="K61" i="78"/>
  <c r="K62" i="78"/>
  <c r="K63" i="78"/>
  <c r="K64" i="78"/>
  <c r="K65" i="78"/>
  <c r="K66" i="78"/>
  <c r="K67" i="78"/>
  <c r="K68" i="78"/>
  <c r="K69" i="78"/>
  <c r="K6" i="77"/>
  <c r="M6" i="77"/>
  <c r="K7" i="77"/>
  <c r="M7" i="77"/>
  <c r="X7" i="77"/>
  <c r="Y7" i="77"/>
  <c r="Z7" i="77"/>
  <c r="AA7" i="77"/>
  <c r="AB7" i="77"/>
  <c r="AC7" i="77"/>
  <c r="K8" i="77"/>
  <c r="M8" i="77"/>
  <c r="W8" i="77"/>
  <c r="X8" i="77"/>
  <c r="Y8" i="77"/>
  <c r="Z8" i="77"/>
  <c r="AA8" i="77"/>
  <c r="AB8" i="77"/>
  <c r="AC8" i="77"/>
  <c r="K9" i="77"/>
  <c r="K10" i="77"/>
  <c r="K11" i="77"/>
  <c r="K12" i="77"/>
  <c r="K13" i="77"/>
  <c r="K14" i="77"/>
  <c r="M14" i="77"/>
  <c r="K15" i="77"/>
  <c r="M15" i="77"/>
  <c r="Y15" i="77"/>
  <c r="K16" i="77"/>
  <c r="M16" i="77"/>
  <c r="AA16" i="77"/>
  <c r="Y18" i="77"/>
  <c r="AB15" i="77" s="1"/>
  <c r="Y19" i="77"/>
  <c r="Z16" i="77" s="1"/>
  <c r="K23" i="77"/>
  <c r="K24" i="77"/>
  <c r="K25" i="77"/>
  <c r="K26" i="77"/>
  <c r="K27" i="77"/>
  <c r="K29" i="77"/>
  <c r="K30" i="77"/>
  <c r="K35" i="77"/>
  <c r="K36" i="77"/>
  <c r="K37" i="77"/>
  <c r="K38" i="77"/>
  <c r="K39" i="77"/>
  <c r="K41" i="77"/>
  <c r="K42" i="77"/>
  <c r="K49" i="77"/>
  <c r="K50" i="77"/>
  <c r="K51" i="77"/>
  <c r="K52" i="77"/>
  <c r="K53" i="77"/>
  <c r="K54" i="77"/>
  <c r="K55" i="77"/>
  <c r="K56" i="77"/>
  <c r="K57" i="77"/>
  <c r="K62" i="77"/>
  <c r="K63" i="77"/>
  <c r="K64" i="77"/>
  <c r="K65" i="77"/>
  <c r="K66" i="77"/>
  <c r="K67" i="77"/>
  <c r="K68" i="77"/>
  <c r="K69" i="77"/>
  <c r="K70" i="77"/>
  <c r="K6" i="76"/>
  <c r="M6" i="76"/>
  <c r="K7" i="76"/>
  <c r="M7" i="76"/>
  <c r="X7" i="76"/>
  <c r="Y7" i="76"/>
  <c r="Z7" i="76"/>
  <c r="AA7" i="76"/>
  <c r="AB7" i="76"/>
  <c r="AC7" i="76"/>
  <c r="K8" i="76"/>
  <c r="M8" i="76"/>
  <c r="W8" i="76"/>
  <c r="X8" i="76"/>
  <c r="Y8" i="76"/>
  <c r="Z8" i="76"/>
  <c r="AA8" i="76"/>
  <c r="AB8" i="76"/>
  <c r="AC8" i="76"/>
  <c r="K9" i="76"/>
  <c r="K10" i="76"/>
  <c r="K11" i="76"/>
  <c r="K12" i="76"/>
  <c r="K13" i="76"/>
  <c r="K14" i="76"/>
  <c r="M14" i="76"/>
  <c r="K15" i="76"/>
  <c r="M15" i="76"/>
  <c r="X15" i="76"/>
  <c r="Y15" i="76"/>
  <c r="Z15" i="76"/>
  <c r="AA15" i="76"/>
  <c r="AB15" i="76"/>
  <c r="AC15" i="76"/>
  <c r="AD15" i="76"/>
  <c r="AE15" i="76"/>
  <c r="K16" i="76"/>
  <c r="M16" i="76"/>
  <c r="X16" i="76"/>
  <c r="Y16" i="76"/>
  <c r="Z16" i="76"/>
  <c r="AA16" i="76"/>
  <c r="AB16" i="76"/>
  <c r="AC16" i="76"/>
  <c r="AD16" i="76"/>
  <c r="AE16" i="76"/>
  <c r="Y17" i="76"/>
  <c r="Y19" i="76"/>
  <c r="K23" i="76"/>
  <c r="K24" i="76"/>
  <c r="K25" i="76"/>
  <c r="K26" i="76"/>
  <c r="K27" i="76"/>
  <c r="K29" i="76"/>
  <c r="K30" i="76"/>
  <c r="K35" i="76"/>
  <c r="K36" i="76"/>
  <c r="K37" i="76"/>
  <c r="K38" i="76"/>
  <c r="K39" i="76"/>
  <c r="K41" i="76"/>
  <c r="K42" i="76"/>
  <c r="K48" i="76"/>
  <c r="K49" i="76"/>
  <c r="K50" i="76"/>
  <c r="K51" i="76"/>
  <c r="K52" i="76"/>
  <c r="K53" i="76"/>
  <c r="K54" i="76"/>
  <c r="K55" i="76"/>
  <c r="K56" i="76"/>
  <c r="K61" i="76"/>
  <c r="K62" i="76"/>
  <c r="K63" i="76"/>
  <c r="K64" i="76"/>
  <c r="K65" i="76"/>
  <c r="K66" i="76"/>
  <c r="K67" i="76"/>
  <c r="K68" i="76"/>
  <c r="K69" i="76"/>
  <c r="K6" i="75"/>
  <c r="M6" i="75"/>
  <c r="K7" i="75"/>
  <c r="M7" i="75"/>
  <c r="X7" i="75"/>
  <c r="Y7" i="75"/>
  <c r="Z7" i="75"/>
  <c r="AA7" i="75"/>
  <c r="AB7" i="75"/>
  <c r="AC7" i="75"/>
  <c r="K8" i="75"/>
  <c r="M8" i="75"/>
  <c r="W8" i="75"/>
  <c r="X8" i="75"/>
  <c r="Y8" i="75"/>
  <c r="Z8" i="75"/>
  <c r="AA8" i="75"/>
  <c r="AB8" i="75"/>
  <c r="AC8" i="75"/>
  <c r="K9" i="75"/>
  <c r="K10" i="75"/>
  <c r="K11" i="75"/>
  <c r="K12" i="75"/>
  <c r="K13" i="75"/>
  <c r="K14" i="75"/>
  <c r="M14" i="75"/>
  <c r="K15" i="75"/>
  <c r="M15" i="75"/>
  <c r="K16" i="75"/>
  <c r="M16" i="75"/>
  <c r="K23" i="75"/>
  <c r="K24" i="75"/>
  <c r="K25" i="75"/>
  <c r="K26" i="75"/>
  <c r="K27" i="75"/>
  <c r="K29" i="75"/>
  <c r="K30" i="75"/>
  <c r="K35" i="75"/>
  <c r="K36" i="75"/>
  <c r="K37" i="75"/>
  <c r="K38" i="75"/>
  <c r="K39" i="75"/>
  <c r="K41" i="75"/>
  <c r="K42" i="75"/>
  <c r="K48" i="75"/>
  <c r="K49" i="75"/>
  <c r="K50" i="75"/>
  <c r="K51" i="75"/>
  <c r="K52" i="75"/>
  <c r="K53" i="75"/>
  <c r="K54" i="75"/>
  <c r="K55" i="75"/>
  <c r="K56" i="75"/>
  <c r="K61" i="75"/>
  <c r="K62" i="75"/>
  <c r="K63" i="75"/>
  <c r="K64" i="75"/>
  <c r="K65" i="75"/>
  <c r="K66" i="75"/>
  <c r="K67" i="75"/>
  <c r="K68" i="75"/>
  <c r="K69" i="75"/>
  <c r="K6" i="74"/>
  <c r="M6" i="74"/>
  <c r="K7" i="74"/>
  <c r="M7" i="74"/>
  <c r="X7" i="74"/>
  <c r="Y7" i="74"/>
  <c r="Z7" i="74"/>
  <c r="AA7" i="74"/>
  <c r="AB7" i="74"/>
  <c r="AC7" i="74"/>
  <c r="K8" i="74"/>
  <c r="M8" i="74"/>
  <c r="W8" i="74"/>
  <c r="X8" i="74"/>
  <c r="Y8" i="74"/>
  <c r="Z8" i="74"/>
  <c r="AA8" i="74"/>
  <c r="AB8" i="74"/>
  <c r="AC8" i="74"/>
  <c r="K9" i="74"/>
  <c r="K10" i="74"/>
  <c r="K11" i="74"/>
  <c r="K12" i="74"/>
  <c r="K13" i="74"/>
  <c r="K14" i="74"/>
  <c r="M14" i="74"/>
  <c r="K15" i="74"/>
  <c r="M15" i="74"/>
  <c r="K16" i="74"/>
  <c r="M16" i="74"/>
  <c r="K23" i="74"/>
  <c r="K24" i="74"/>
  <c r="K25" i="74"/>
  <c r="K26" i="74"/>
  <c r="K27" i="74"/>
  <c r="K29" i="74"/>
  <c r="K30" i="74"/>
  <c r="K35" i="74"/>
  <c r="K36" i="74"/>
  <c r="K37" i="74"/>
  <c r="K38" i="74"/>
  <c r="K39" i="74"/>
  <c r="K41" i="74"/>
  <c r="K42" i="74"/>
  <c r="K48" i="74"/>
  <c r="K49" i="74"/>
  <c r="K50" i="74"/>
  <c r="K51" i="74"/>
  <c r="K52" i="74"/>
  <c r="K53" i="74"/>
  <c r="K54" i="74"/>
  <c r="K55" i="74"/>
  <c r="K56" i="74"/>
  <c r="K61" i="74"/>
  <c r="K62" i="74"/>
  <c r="K63" i="74"/>
  <c r="K64" i="74"/>
  <c r="K65" i="74"/>
  <c r="K66" i="74"/>
  <c r="K67" i="74"/>
  <c r="K68" i="74"/>
  <c r="K69" i="74"/>
  <c r="K6" i="73"/>
  <c r="M6" i="73"/>
  <c r="K7" i="73"/>
  <c r="M7" i="73"/>
  <c r="X7" i="73"/>
  <c r="Y7" i="73"/>
  <c r="Z7" i="73"/>
  <c r="AA7" i="73"/>
  <c r="AB7" i="73"/>
  <c r="AC7" i="73"/>
  <c r="K8" i="73"/>
  <c r="M8" i="73"/>
  <c r="W8" i="73"/>
  <c r="X8" i="73"/>
  <c r="Y8" i="73"/>
  <c r="Z8" i="73"/>
  <c r="AA8" i="73"/>
  <c r="AB8" i="73"/>
  <c r="AC8" i="73"/>
  <c r="K9" i="73"/>
  <c r="K10" i="73"/>
  <c r="K11" i="73"/>
  <c r="K12" i="73"/>
  <c r="K13" i="73"/>
  <c r="X13" i="73"/>
  <c r="Y13" i="73"/>
  <c r="Z13" i="73"/>
  <c r="K14" i="73"/>
  <c r="M14" i="73"/>
  <c r="X14" i="73"/>
  <c r="Y14" i="73"/>
  <c r="Z14" i="73"/>
  <c r="K15" i="73"/>
  <c r="M15" i="73"/>
  <c r="K16" i="73"/>
  <c r="M16" i="73"/>
  <c r="K23" i="73"/>
  <c r="K24" i="73"/>
  <c r="K25" i="73"/>
  <c r="K26" i="73"/>
  <c r="K27" i="73"/>
  <c r="K29" i="73"/>
  <c r="K30" i="73"/>
  <c r="K35" i="73"/>
  <c r="K36" i="73"/>
  <c r="K37" i="73"/>
  <c r="K38" i="73"/>
  <c r="K39" i="73"/>
  <c r="K41" i="73"/>
  <c r="K42" i="73"/>
  <c r="K48" i="73"/>
  <c r="K49" i="73"/>
  <c r="K50" i="73"/>
  <c r="K51" i="73"/>
  <c r="K52" i="73"/>
  <c r="K53" i="73"/>
  <c r="K54" i="73"/>
  <c r="K55" i="73"/>
  <c r="K56" i="73"/>
  <c r="K61" i="73"/>
  <c r="K62" i="73"/>
  <c r="K63" i="73"/>
  <c r="K64" i="73"/>
  <c r="K65" i="73"/>
  <c r="K66" i="73"/>
  <c r="K67" i="73"/>
  <c r="K68" i="73"/>
  <c r="K69" i="73"/>
  <c r="K6" i="72"/>
  <c r="M6" i="72"/>
  <c r="K7" i="72"/>
  <c r="M7" i="72"/>
  <c r="X7" i="72"/>
  <c r="Y7" i="72"/>
  <c r="Z7" i="72"/>
  <c r="AA7" i="72"/>
  <c r="AB7" i="72"/>
  <c r="AC7" i="72"/>
  <c r="K8" i="72"/>
  <c r="M8" i="72"/>
  <c r="W8" i="72"/>
  <c r="X8" i="72"/>
  <c r="Y8" i="72"/>
  <c r="Z8" i="72"/>
  <c r="AA8" i="72"/>
  <c r="AB8" i="72"/>
  <c r="AC8" i="72"/>
  <c r="K9" i="72"/>
  <c r="K10" i="72"/>
  <c r="K11" i="72"/>
  <c r="K12" i="72"/>
  <c r="K13" i="72"/>
  <c r="K14" i="72"/>
  <c r="M14" i="72"/>
  <c r="K15" i="72"/>
  <c r="M15" i="72"/>
  <c r="K16" i="72"/>
  <c r="M16" i="72"/>
  <c r="K23" i="72"/>
  <c r="K24" i="72"/>
  <c r="K25" i="72"/>
  <c r="K26" i="72"/>
  <c r="K27" i="72"/>
  <c r="K29" i="72"/>
  <c r="K30" i="72"/>
  <c r="K35" i="72"/>
  <c r="K36" i="72"/>
  <c r="K37" i="72"/>
  <c r="K38" i="72"/>
  <c r="K39" i="72"/>
  <c r="K41" i="72"/>
  <c r="K42" i="72"/>
  <c r="K48" i="72"/>
  <c r="K49" i="72"/>
  <c r="K50" i="72"/>
  <c r="K51" i="72"/>
  <c r="K52" i="72"/>
  <c r="K53" i="72"/>
  <c r="K54" i="72"/>
  <c r="K55" i="72"/>
  <c r="K56" i="72"/>
  <c r="K61" i="72"/>
  <c r="K62" i="72"/>
  <c r="K63" i="72"/>
  <c r="K64" i="72"/>
  <c r="K65" i="72"/>
  <c r="K66" i="72"/>
  <c r="K67" i="72"/>
  <c r="K68" i="72"/>
  <c r="K69" i="72"/>
  <c r="K6" i="71"/>
  <c r="M6" i="71"/>
  <c r="K7" i="71"/>
  <c r="M7" i="71"/>
  <c r="X7" i="71"/>
  <c r="Y7" i="71"/>
  <c r="Z7" i="71"/>
  <c r="AA7" i="71"/>
  <c r="AB7" i="71"/>
  <c r="AC7" i="71"/>
  <c r="K8" i="71"/>
  <c r="M8" i="71"/>
  <c r="W8" i="71"/>
  <c r="X8" i="71"/>
  <c r="Y8" i="71"/>
  <c r="Z8" i="71"/>
  <c r="AA8" i="71"/>
  <c r="AB8" i="71"/>
  <c r="AC8" i="71"/>
  <c r="K9" i="71"/>
  <c r="K10" i="71"/>
  <c r="K11" i="71"/>
  <c r="K12" i="71"/>
  <c r="K13" i="71"/>
  <c r="K14" i="71"/>
  <c r="M14" i="71"/>
  <c r="K15" i="71"/>
  <c r="M15" i="71"/>
  <c r="K16" i="71"/>
  <c r="M16" i="71"/>
  <c r="K23" i="71"/>
  <c r="K24" i="71"/>
  <c r="K25" i="71"/>
  <c r="K26" i="71"/>
  <c r="K27" i="71"/>
  <c r="K29" i="71"/>
  <c r="K30" i="71"/>
  <c r="K35" i="71"/>
  <c r="K36" i="71"/>
  <c r="K37" i="71"/>
  <c r="K38" i="71"/>
  <c r="K39" i="71"/>
  <c r="K41" i="71"/>
  <c r="K42" i="71"/>
  <c r="K48" i="71"/>
  <c r="K49" i="71"/>
  <c r="K50" i="71"/>
  <c r="K51" i="71"/>
  <c r="K52" i="71"/>
  <c r="K53" i="71"/>
  <c r="K54" i="71"/>
  <c r="K55" i="71"/>
  <c r="K56" i="71"/>
  <c r="K61" i="71"/>
  <c r="K62" i="71"/>
  <c r="K63" i="71"/>
  <c r="K64" i="71"/>
  <c r="K65" i="71"/>
  <c r="K66" i="71"/>
  <c r="K67" i="71"/>
  <c r="K68" i="71"/>
  <c r="K69" i="71"/>
  <c r="K6" i="70"/>
  <c r="M6" i="70"/>
  <c r="K7" i="70"/>
  <c r="M7" i="70"/>
  <c r="X7" i="70"/>
  <c r="Y7" i="70"/>
  <c r="Z7" i="70"/>
  <c r="AA7" i="70"/>
  <c r="AB7" i="70"/>
  <c r="AC7" i="70"/>
  <c r="AD7" i="70"/>
  <c r="K8" i="70"/>
  <c r="M8" i="70"/>
  <c r="W8" i="70"/>
  <c r="X8" i="70"/>
  <c r="Y8" i="70"/>
  <c r="Z8" i="70"/>
  <c r="AA8" i="70"/>
  <c r="AB8" i="70"/>
  <c r="AC8" i="70"/>
  <c r="K9" i="70"/>
  <c r="K10" i="70"/>
  <c r="K11" i="70"/>
  <c r="K12" i="70"/>
  <c r="K13" i="70"/>
  <c r="K14" i="70"/>
  <c r="M14" i="70"/>
  <c r="K15" i="70"/>
  <c r="M15" i="70"/>
  <c r="K16" i="70"/>
  <c r="K23" i="70"/>
  <c r="K24" i="70"/>
  <c r="K25" i="70"/>
  <c r="K26" i="70"/>
  <c r="K27" i="70"/>
  <c r="K29" i="70"/>
  <c r="K30" i="70"/>
  <c r="K35" i="70"/>
  <c r="K36" i="70"/>
  <c r="K37" i="70"/>
  <c r="K38" i="70"/>
  <c r="K39" i="70"/>
  <c r="K41" i="70"/>
  <c r="K42" i="70"/>
  <c r="K49" i="70"/>
  <c r="K50" i="70"/>
  <c r="K51" i="70"/>
  <c r="K52" i="70"/>
  <c r="K53" i="70"/>
  <c r="K54" i="70"/>
  <c r="K55" i="70"/>
  <c r="K56" i="70"/>
  <c r="K57" i="70"/>
  <c r="K62" i="70"/>
  <c r="K63" i="70"/>
  <c r="K64" i="70"/>
  <c r="K65" i="70"/>
  <c r="K66" i="70"/>
  <c r="K67" i="70"/>
  <c r="K68" i="70"/>
  <c r="K69" i="70"/>
  <c r="K70" i="70"/>
  <c r="K6" i="69"/>
  <c r="M6" i="69"/>
  <c r="K7" i="69"/>
  <c r="M7" i="69"/>
  <c r="X7" i="69"/>
  <c r="Y7" i="69"/>
  <c r="Z7" i="69"/>
  <c r="AA7" i="69"/>
  <c r="AB7" i="69"/>
  <c r="AC7" i="69"/>
  <c r="K8" i="69"/>
  <c r="M8" i="69"/>
  <c r="W8" i="69"/>
  <c r="X8" i="69"/>
  <c r="Y8" i="69"/>
  <c r="Z8" i="69"/>
  <c r="AA8" i="69"/>
  <c r="AB8" i="69"/>
  <c r="AC8" i="69"/>
  <c r="K9" i="69"/>
  <c r="K10" i="69"/>
  <c r="K11" i="69"/>
  <c r="K12" i="69"/>
  <c r="K13" i="69"/>
  <c r="K14" i="69"/>
  <c r="M14" i="69"/>
  <c r="K15" i="69"/>
  <c r="M15" i="69"/>
  <c r="K16" i="69"/>
  <c r="M16" i="69"/>
  <c r="K23" i="69"/>
  <c r="K24" i="69"/>
  <c r="K25" i="69"/>
  <c r="K26" i="69"/>
  <c r="K27" i="69"/>
  <c r="K29" i="69"/>
  <c r="K30" i="69"/>
  <c r="K35" i="69"/>
  <c r="K36" i="69"/>
  <c r="K37" i="69"/>
  <c r="K38" i="69"/>
  <c r="K39" i="69"/>
  <c r="K41" i="69"/>
  <c r="K42" i="69"/>
  <c r="K48" i="69"/>
  <c r="K49" i="69"/>
  <c r="K50" i="69"/>
  <c r="K51" i="69"/>
  <c r="K52" i="69"/>
  <c r="K53" i="69"/>
  <c r="K54" i="69"/>
  <c r="K55" i="69"/>
  <c r="K56" i="69"/>
  <c r="K61" i="69"/>
  <c r="K62" i="69"/>
  <c r="K63" i="69"/>
  <c r="K64" i="69"/>
  <c r="K65" i="69"/>
  <c r="K66" i="69"/>
  <c r="K67" i="69"/>
  <c r="K68" i="69"/>
  <c r="K69" i="69"/>
  <c r="K6" i="68"/>
  <c r="M6" i="68"/>
  <c r="K7" i="68"/>
  <c r="M7" i="68"/>
  <c r="X7" i="68"/>
  <c r="Y7" i="68"/>
  <c r="Z7" i="68"/>
  <c r="AA7" i="68"/>
  <c r="AB7" i="68"/>
  <c r="AC7" i="68"/>
  <c r="K8" i="68"/>
  <c r="M8" i="68"/>
  <c r="M16" i="68" s="1"/>
  <c r="W8" i="68"/>
  <c r="X8" i="68"/>
  <c r="Y8" i="68"/>
  <c r="Z8" i="68"/>
  <c r="AA8" i="68"/>
  <c r="AB8" i="68"/>
  <c r="AC8" i="68"/>
  <c r="K9" i="68"/>
  <c r="K10" i="68"/>
  <c r="K11" i="68"/>
  <c r="K12" i="68"/>
  <c r="K13" i="68"/>
  <c r="K14" i="68"/>
  <c r="M14" i="68"/>
  <c r="K15" i="68"/>
  <c r="M15" i="68"/>
  <c r="K16" i="68"/>
  <c r="K24" i="68"/>
  <c r="K25" i="68"/>
  <c r="K26" i="68"/>
  <c r="K27" i="68"/>
  <c r="K28" i="68"/>
  <c r="K30" i="68"/>
  <c r="K31" i="68"/>
  <c r="K37" i="68"/>
  <c r="K38" i="68"/>
  <c r="K39" i="68"/>
  <c r="K40" i="68"/>
  <c r="K41" i="68"/>
  <c r="K43" i="68"/>
  <c r="K44" i="68"/>
  <c r="K52" i="68"/>
  <c r="K53" i="68"/>
  <c r="K54" i="68"/>
  <c r="K55" i="68"/>
  <c r="K56" i="68"/>
  <c r="K57" i="68"/>
  <c r="K58" i="68"/>
  <c r="K59" i="68"/>
  <c r="K60" i="68"/>
  <c r="K67" i="68"/>
  <c r="K68" i="68"/>
  <c r="K69" i="68"/>
  <c r="K70" i="68"/>
  <c r="K71" i="68"/>
  <c r="K72" i="68"/>
  <c r="K73" i="68"/>
  <c r="K74" i="68"/>
  <c r="K75" i="68"/>
  <c r="K6" i="67"/>
  <c r="M6" i="67"/>
  <c r="K7" i="67"/>
  <c r="M7" i="67"/>
  <c r="X7" i="67"/>
  <c r="Y7" i="67"/>
  <c r="Z7" i="67"/>
  <c r="AA7" i="67"/>
  <c r="AB7" i="67"/>
  <c r="AC7" i="67"/>
  <c r="K8" i="67"/>
  <c r="M8" i="67"/>
  <c r="W8" i="67"/>
  <c r="X8" i="67"/>
  <c r="Y8" i="67"/>
  <c r="Z8" i="67"/>
  <c r="AA8" i="67"/>
  <c r="AB8" i="67"/>
  <c r="AC8" i="67"/>
  <c r="K9" i="67"/>
  <c r="K10" i="67"/>
  <c r="K11" i="67"/>
  <c r="K12" i="67"/>
  <c r="K13" i="67"/>
  <c r="K14" i="67"/>
  <c r="M14" i="67"/>
  <c r="K15" i="67"/>
  <c r="M15" i="67"/>
  <c r="K16" i="67"/>
  <c r="M16" i="67"/>
  <c r="K24" i="67"/>
  <c r="K25" i="67"/>
  <c r="K26" i="67"/>
  <c r="K27" i="67"/>
  <c r="K28" i="67"/>
  <c r="K30" i="67"/>
  <c r="K31" i="67"/>
  <c r="K37" i="67"/>
  <c r="K38" i="67"/>
  <c r="K39" i="67"/>
  <c r="K40" i="67"/>
  <c r="K41" i="67"/>
  <c r="K43" i="67"/>
  <c r="K44" i="67"/>
  <c r="K51" i="67"/>
  <c r="K52" i="67"/>
  <c r="K53" i="67"/>
  <c r="K54" i="67"/>
  <c r="K55" i="67"/>
  <c r="K56" i="67"/>
  <c r="K57" i="67"/>
  <c r="K58" i="67"/>
  <c r="K59" i="67"/>
  <c r="K65" i="67"/>
  <c r="K66" i="67"/>
  <c r="K67" i="67"/>
  <c r="K68" i="67"/>
  <c r="K69" i="67"/>
  <c r="K70" i="67"/>
  <c r="K71" i="67"/>
  <c r="K72" i="67"/>
  <c r="K73" i="67"/>
  <c r="K6" i="66"/>
  <c r="M6" i="66"/>
  <c r="K7" i="66"/>
  <c r="M7" i="66"/>
  <c r="X7" i="66"/>
  <c r="Y7" i="66"/>
  <c r="Z7" i="66"/>
  <c r="AA7" i="66"/>
  <c r="AB7" i="66"/>
  <c r="AC7" i="66"/>
  <c r="K8" i="66"/>
  <c r="M8" i="66"/>
  <c r="W8" i="66"/>
  <c r="X8" i="66"/>
  <c r="Y8" i="66"/>
  <c r="Z8" i="66"/>
  <c r="AA8" i="66"/>
  <c r="AB8" i="66"/>
  <c r="AC8" i="66"/>
  <c r="K9" i="66"/>
  <c r="K10" i="66"/>
  <c r="K11" i="66"/>
  <c r="K12" i="66"/>
  <c r="K13" i="66"/>
  <c r="X13" i="66"/>
  <c r="K14" i="66"/>
  <c r="M14" i="66"/>
  <c r="X14" i="66"/>
  <c r="K15" i="66"/>
  <c r="M15" i="66"/>
  <c r="K16" i="66"/>
  <c r="M16" i="66"/>
  <c r="X22" i="66"/>
  <c r="Y22" i="66"/>
  <c r="Y13" i="66" s="1"/>
  <c r="Z22" i="66"/>
  <c r="Z13" i="66" s="1"/>
  <c r="AA22" i="66"/>
  <c r="AA13" i="66" s="1"/>
  <c r="AB22" i="66"/>
  <c r="AB13" i="66" s="1"/>
  <c r="AC22" i="66"/>
  <c r="AC13" i="66" s="1"/>
  <c r="AD22" i="66"/>
  <c r="AD13" i="66" s="1"/>
  <c r="K23" i="66"/>
  <c r="X23" i="66"/>
  <c r="Y23" i="66"/>
  <c r="Y14" i="66" s="1"/>
  <c r="Z23" i="66"/>
  <c r="Z14" i="66" s="1"/>
  <c r="AA23" i="66"/>
  <c r="AA14" i="66" s="1"/>
  <c r="AB23" i="66"/>
  <c r="AB14" i="66" s="1"/>
  <c r="AC23" i="66"/>
  <c r="AC14" i="66" s="1"/>
  <c r="AD23" i="66"/>
  <c r="AD14" i="66" s="1"/>
  <c r="K24" i="66"/>
  <c r="K25" i="66"/>
  <c r="K26" i="66"/>
  <c r="K27" i="66"/>
  <c r="K29" i="66"/>
  <c r="K30" i="66"/>
  <c r="K35" i="66"/>
  <c r="K36" i="66"/>
  <c r="K37" i="66"/>
  <c r="K38" i="66"/>
  <c r="K39" i="66"/>
  <c r="K41" i="66"/>
  <c r="K42" i="66"/>
  <c r="K48" i="66"/>
  <c r="K49" i="66"/>
  <c r="K50" i="66"/>
  <c r="K51" i="66"/>
  <c r="K52" i="66"/>
  <c r="K53" i="66"/>
  <c r="K54" i="66"/>
  <c r="K55" i="66"/>
  <c r="K56" i="66"/>
  <c r="K61" i="66"/>
  <c r="K62" i="66"/>
  <c r="K63" i="66"/>
  <c r="K64" i="66"/>
  <c r="K65" i="66"/>
  <c r="K66" i="66"/>
  <c r="K67" i="66"/>
  <c r="K68" i="66"/>
  <c r="K69" i="66"/>
  <c r="M16" i="70" l="1"/>
  <c r="Z15" i="77"/>
  <c r="I93" i="96"/>
  <c r="AB16" i="77"/>
  <c r="F93" i="96"/>
  <c r="L93" i="96" s="1"/>
  <c r="G114" i="96"/>
  <c r="H93" i="96"/>
  <c r="E93" i="96"/>
  <c r="Y16" i="77"/>
  <c r="E111" i="96"/>
  <c r="E108" i="96"/>
  <c r="E118" i="96"/>
  <c r="E110" i="96"/>
  <c r="E116" i="96"/>
  <c r="E113" i="96"/>
  <c r="E115" i="96"/>
  <c r="E119" i="96"/>
  <c r="E109" i="96"/>
  <c r="E112" i="96"/>
  <c r="E114" i="96"/>
  <c r="E117" i="96"/>
  <c r="C113" i="96"/>
  <c r="C115" i="96" s="1"/>
  <c r="K93" i="96"/>
  <c r="G93" i="96"/>
  <c r="F112" i="96" s="1"/>
  <c r="AA15" i="77"/>
  <c r="G113" i="96"/>
  <c r="C108" i="96"/>
  <c r="C109" i="96" s="1"/>
  <c r="G118" i="96"/>
  <c r="G108" i="96"/>
  <c r="B108" i="96"/>
  <c r="B110" i="96" s="1"/>
  <c r="G116" i="96"/>
  <c r="G110" i="96"/>
  <c r="B109" i="96" l="1"/>
  <c r="J93" i="96"/>
  <c r="F116" i="96"/>
  <c r="B113" i="96"/>
  <c r="B114" i="96" s="1"/>
  <c r="C114" i="96"/>
  <c r="F109" i="96"/>
  <c r="F111" i="96"/>
  <c r="F114" i="96"/>
  <c r="F117" i="96"/>
  <c r="F118" i="96"/>
  <c r="F113" i="96"/>
  <c r="F115" i="96"/>
  <c r="F119" i="96"/>
  <c r="F108" i="96"/>
  <c r="F110" i="96"/>
  <c r="C110" i="96"/>
  <c r="B115" i="96" l="1"/>
</calcChain>
</file>

<file path=xl/comments1.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10.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11.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12.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13.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14.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15.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16.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17.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18.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19.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2.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20.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21.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22.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23.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24.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25.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26.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27.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28.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29.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3.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30.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31.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4.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5.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6.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7.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8.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comments9.xml><?xml version="1.0" encoding="utf-8"?>
<comments xmlns="http://schemas.openxmlformats.org/spreadsheetml/2006/main">
  <authors>
    <author>Sánchez, Tamara (KWMAT)</author>
  </authors>
  <commentList>
    <comment ref="P4" authorId="0" shapeId="0">
      <text>
        <r>
          <rPr>
            <b/>
            <sz val="8"/>
            <color indexed="9"/>
            <rFont val="Tahoma"/>
            <family val="2"/>
          </rPr>
          <t xml:space="preserve">Elegir Variable en Despegable
</t>
        </r>
      </text>
    </comment>
  </commentList>
</comments>
</file>

<file path=xl/sharedStrings.xml><?xml version="1.0" encoding="utf-8"?>
<sst xmlns="http://schemas.openxmlformats.org/spreadsheetml/2006/main" count="3759" uniqueCount="240">
  <si>
    <t>18-24 años</t>
  </si>
  <si>
    <t>25-34 años</t>
  </si>
  <si>
    <t>35-49 años</t>
  </si>
  <si>
    <t>50+ años</t>
  </si>
  <si>
    <t>Hombre</t>
  </si>
  <si>
    <t>Mujer</t>
  </si>
  <si>
    <t>TOTAL</t>
  </si>
  <si>
    <t>AMB</t>
  </si>
  <si>
    <t>Rto Cat Aragón</t>
  </si>
  <si>
    <t>Levante</t>
  </si>
  <si>
    <t>Andalucía</t>
  </si>
  <si>
    <t>AMM</t>
  </si>
  <si>
    <t>Resto Centro</t>
  </si>
  <si>
    <t>Norte Centro</t>
  </si>
  <si>
    <t>Noroeste</t>
  </si>
  <si>
    <t>Litros x individuo</t>
  </si>
  <si>
    <t>AGUA</t>
  </si>
  <si>
    <t>10-17 años</t>
  </si>
  <si>
    <t>CERVEZA</t>
  </si>
  <si>
    <t>CERVEZAS</t>
  </si>
  <si>
    <t>BEB REFRESCANTES</t>
  </si>
  <si>
    <t>VINO + CAVA + SIDRA</t>
  </si>
  <si>
    <t>COPA</t>
  </si>
  <si>
    <t>BEB ALCOHOLICAS AG</t>
  </si>
  <si>
    <t>ZUMO</t>
  </si>
  <si>
    <t>% Consumiciones</t>
  </si>
  <si>
    <t>BEBIDAS ESPIRITUOSAS</t>
  </si>
  <si>
    <t>TOTAL BEBIDAS FRIAS</t>
  </si>
  <si>
    <t>Cerv.Botella Litro</t>
  </si>
  <si>
    <t>Cerv.Botella Tercio</t>
  </si>
  <si>
    <t>Cerv.Botella Quinto</t>
  </si>
  <si>
    <t>Cerv.Resto Botella</t>
  </si>
  <si>
    <t>Cerv.Lata</t>
  </si>
  <si>
    <t>Cerv.Jarra Grande</t>
  </si>
  <si>
    <t>Cerv.Jarra Mediana</t>
  </si>
  <si>
    <t>Cerv.Jarra Pequeña</t>
  </si>
  <si>
    <t>Cerv.Caña</t>
  </si>
  <si>
    <t>Cerv.Tubo</t>
  </si>
  <si>
    <t>Cerv.Tercio</t>
  </si>
  <si>
    <t>HASTA 33CL .</t>
  </si>
  <si>
    <t>DE 34CL. HASTA 75CL.</t>
  </si>
  <si>
    <t>MAS DE 75CL.</t>
  </si>
  <si>
    <t>GARRAFA 5L.</t>
  </si>
  <si>
    <t>GARRAFA 8L.</t>
  </si>
  <si>
    <t>GARRAFA OTRO FORMATO</t>
  </si>
  <si>
    <t>BOT.PEQ. HASTA 33CL</t>
  </si>
  <si>
    <t>BOT.MED</t>
  </si>
  <si>
    <t>BOT.GRANDE 1000</t>
  </si>
  <si>
    <t>LATA 330</t>
  </si>
  <si>
    <t>LATA 500</t>
  </si>
  <si>
    <t>VASO GRANDE</t>
  </si>
  <si>
    <t>VASO MEDIANO</t>
  </si>
  <si>
    <t>VASO PEQUEÑO</t>
  </si>
  <si>
    <t>BOTELLA</t>
  </si>
  <si>
    <t>ENVASADO 200 ML</t>
  </si>
  <si>
    <t>ENVASADO 330 ML</t>
  </si>
  <si>
    <t>ENVASADO 331 ML O MAS</t>
  </si>
  <si>
    <t>CHUPITO</t>
  </si>
  <si>
    <t>CONSUMICION</t>
  </si>
  <si>
    <t>CUBALITRO</t>
  </si>
  <si>
    <t>COCKTAIL</t>
  </si>
  <si>
    <t>BEBIDAS REFRESCANTES</t>
  </si>
  <si>
    <t>Litros (Mio)</t>
  </si>
  <si>
    <t>Valor (Mio €)</t>
  </si>
  <si>
    <t xml:space="preserve">Consumo x Cápita </t>
  </si>
  <si>
    <t>BEB ZUMO+LECHE</t>
  </si>
  <si>
    <t>- Sin base estadística</t>
  </si>
  <si>
    <t>TRIM 4 2014</t>
  </si>
  <si>
    <t>Whisky</t>
  </si>
  <si>
    <t>Brandy</t>
  </si>
  <si>
    <t>Ginebra</t>
  </si>
  <si>
    <t>Ron</t>
  </si>
  <si>
    <t>Anís</t>
  </si>
  <si>
    <t>Otras</t>
  </si>
  <si>
    <t>Cerveza Sin Alcohol</t>
  </si>
  <si>
    <t>Cerveza Con Alcohol</t>
  </si>
  <si>
    <t>Vino</t>
  </si>
  <si>
    <t>Tinto de Verano</t>
  </si>
  <si>
    <t>Sidra</t>
  </si>
  <si>
    <t>Cola</t>
  </si>
  <si>
    <t>Frutas Con Gas</t>
  </si>
  <si>
    <t>Frutas Sin Gas</t>
  </si>
  <si>
    <t>Mixers</t>
  </si>
  <si>
    <t>Isotónicas</t>
  </si>
  <si>
    <t>Energéticas</t>
  </si>
  <si>
    <t>Gaseosa</t>
  </si>
  <si>
    <t>Resto</t>
  </si>
  <si>
    <r>
      <rPr>
        <b/>
        <sz val="11"/>
        <color theme="1"/>
        <rFont val="Calibri"/>
        <family val="2"/>
        <scheme val="minor"/>
      </rPr>
      <t>Precio Medio:</t>
    </r>
    <r>
      <rPr>
        <sz val="11"/>
        <color theme="1"/>
        <rFont val="Calibri"/>
        <family val="2"/>
        <scheme val="minor"/>
      </rPr>
      <t xml:space="preserve"> Precio Medio pagado por litro, €/Ltr.</t>
    </r>
  </si>
  <si>
    <r>
      <rPr>
        <b/>
        <sz val="11"/>
        <color theme="1"/>
        <rFont val="Calibri"/>
        <family val="2"/>
        <scheme val="minor"/>
      </rPr>
      <t>Noroeste:</t>
    </r>
    <r>
      <rPr>
        <sz val="11"/>
        <color theme="1"/>
        <rFont val="Calibri"/>
        <family val="2"/>
        <scheme val="minor"/>
      </rPr>
      <t xml:space="preserve"> La Coruña, Pontevedra, Orense, Lugo, Asturias y León.</t>
    </r>
  </si>
  <si>
    <t>Trimestre 3 2015</t>
  </si>
  <si>
    <t>TRIM 3 2015</t>
  </si>
  <si>
    <t>-</t>
  </si>
  <si>
    <t>* Consumo Dentro del Hogar sin Canarias</t>
  </si>
  <si>
    <t>Litros</t>
  </si>
  <si>
    <t>Valor</t>
  </si>
  <si>
    <t>Total</t>
  </si>
  <si>
    <t>Fuera</t>
  </si>
  <si>
    <t>Dentro</t>
  </si>
  <si>
    <t xml:space="preserve">% Distribución Volumen y Valor Dentro y Fuera del hogar </t>
  </si>
  <si>
    <t>% Distribución Volumen por Tipo de Bebida</t>
  </si>
  <si>
    <t>Fuera de Casa</t>
  </si>
  <si>
    <t>Volumen (Mio consumiciones)</t>
  </si>
  <si>
    <t>Consumo Medio (consumiciones x indiv)</t>
  </si>
  <si>
    <t>TOTAL ZUMOS</t>
  </si>
  <si>
    <t>Tinto</t>
  </si>
  <si>
    <t>Blanco</t>
  </si>
  <si>
    <t>Rosado</t>
  </si>
  <si>
    <t>Espumosos inc. cava</t>
  </si>
  <si>
    <r>
      <t>Consumo Medio</t>
    </r>
    <r>
      <rPr>
        <b/>
        <sz val="8"/>
        <color theme="1"/>
        <rFont val="Calibri"/>
        <family val="2"/>
        <scheme val="minor"/>
      </rPr>
      <t xml:space="preserve"> </t>
    </r>
    <r>
      <rPr>
        <sz val="9"/>
        <color theme="1"/>
        <rFont val="Calibri"/>
        <family val="2"/>
        <scheme val="minor"/>
      </rPr>
      <t>(consumiciones x indiv)</t>
    </r>
  </si>
  <si>
    <r>
      <t xml:space="preserve">Consumo Medio </t>
    </r>
    <r>
      <rPr>
        <sz val="9"/>
        <color theme="1"/>
        <rFont val="Calibri"/>
        <family val="2"/>
        <scheme val="minor"/>
      </rPr>
      <t>(litros x indiv)</t>
    </r>
  </si>
  <si>
    <r>
      <t>Consumo x acto</t>
    </r>
    <r>
      <rPr>
        <sz val="12"/>
        <color theme="1"/>
        <rFont val="Calibri"/>
        <family val="2"/>
        <scheme val="minor"/>
      </rPr>
      <t xml:space="preserve"> </t>
    </r>
    <r>
      <rPr>
        <sz val="9"/>
        <color theme="1"/>
        <rFont val="Calibri"/>
        <family val="2"/>
        <scheme val="minor"/>
      </rPr>
      <t>(consumiciones)</t>
    </r>
  </si>
  <si>
    <r>
      <t>Precio Medio</t>
    </r>
    <r>
      <rPr>
        <sz val="9"/>
        <color theme="1"/>
        <rFont val="Calibri"/>
        <family val="2"/>
        <scheme val="minor"/>
      </rPr>
      <t xml:space="preserve"> (€/litro)</t>
    </r>
  </si>
  <si>
    <r>
      <t>Volumen</t>
    </r>
    <r>
      <rPr>
        <b/>
        <sz val="9"/>
        <color theme="1"/>
        <rFont val="Calibri"/>
        <family val="2"/>
        <scheme val="minor"/>
      </rPr>
      <t xml:space="preserve"> </t>
    </r>
    <r>
      <rPr>
        <sz val="9"/>
        <color theme="1"/>
        <rFont val="Calibri"/>
        <family val="2"/>
        <scheme val="minor"/>
      </rPr>
      <t>(Mio consumiciones)</t>
    </r>
  </si>
  <si>
    <r>
      <t>Volumen</t>
    </r>
    <r>
      <rPr>
        <sz val="12"/>
        <color theme="1"/>
        <rFont val="Calibri"/>
        <family val="2"/>
        <scheme val="minor"/>
      </rPr>
      <t xml:space="preserve"> </t>
    </r>
    <r>
      <rPr>
        <sz val="9"/>
        <color theme="1"/>
        <rFont val="Calibri"/>
        <family val="2"/>
        <scheme val="minor"/>
      </rPr>
      <t>(Mio litros)</t>
    </r>
  </si>
  <si>
    <r>
      <t>Valor</t>
    </r>
    <r>
      <rPr>
        <b/>
        <sz val="9"/>
        <color theme="1"/>
        <rFont val="Calibri"/>
        <family val="2"/>
        <scheme val="minor"/>
      </rPr>
      <t xml:space="preserve"> </t>
    </r>
    <r>
      <rPr>
        <sz val="9"/>
        <color theme="1"/>
        <rFont val="Calibri"/>
        <family val="2"/>
        <scheme val="minor"/>
      </rPr>
      <t>(Mio Euros)</t>
    </r>
  </si>
  <si>
    <r>
      <t xml:space="preserve">Frecuencia </t>
    </r>
    <r>
      <rPr>
        <sz val="9"/>
        <color theme="1"/>
        <rFont val="Calibri"/>
        <family val="2"/>
        <scheme val="minor"/>
      </rPr>
      <t>(Actos de consumo)</t>
    </r>
  </si>
  <si>
    <r>
      <t>Gasto x Cápita</t>
    </r>
    <r>
      <rPr>
        <sz val="8"/>
        <color theme="1"/>
        <rFont val="Calibri"/>
        <family val="2"/>
        <scheme val="minor"/>
      </rPr>
      <t xml:space="preserve"> </t>
    </r>
    <r>
      <rPr>
        <sz val="9"/>
        <color theme="1"/>
        <rFont val="Calibri"/>
        <family val="2"/>
        <scheme val="minor"/>
      </rPr>
      <t>(</t>
    </r>
    <r>
      <rPr>
        <sz val="9"/>
        <color theme="1"/>
        <rFont val="Arial"/>
        <family val="2"/>
      </rPr>
      <t xml:space="preserve">€ </t>
    </r>
    <r>
      <rPr>
        <sz val="9"/>
        <color theme="1"/>
        <rFont val="Calibri"/>
        <family val="2"/>
        <scheme val="minor"/>
      </rPr>
      <t>por persona)</t>
    </r>
  </si>
  <si>
    <t>Volumen (Mio litros)</t>
  </si>
  <si>
    <r>
      <t xml:space="preserve">Volumen </t>
    </r>
    <r>
      <rPr>
        <sz val="9"/>
        <color theme="1"/>
        <rFont val="Calibri"/>
        <family val="2"/>
        <scheme val="minor"/>
      </rPr>
      <t>(Mio consumiciones)</t>
    </r>
  </si>
  <si>
    <r>
      <t xml:space="preserve">Volumen </t>
    </r>
    <r>
      <rPr>
        <sz val="9"/>
        <color theme="1"/>
        <rFont val="Calibri"/>
        <family val="2"/>
        <scheme val="minor"/>
      </rPr>
      <t>(Mio litros)</t>
    </r>
  </si>
  <si>
    <r>
      <t xml:space="preserve">Valor </t>
    </r>
    <r>
      <rPr>
        <sz val="9"/>
        <color theme="1"/>
        <rFont val="Calibri"/>
        <family val="2"/>
        <scheme val="minor"/>
      </rPr>
      <t>(Mio Euros)</t>
    </r>
  </si>
  <si>
    <r>
      <t xml:space="preserve">Consumo Medio </t>
    </r>
    <r>
      <rPr>
        <sz val="9"/>
        <color theme="1"/>
        <rFont val="Calibri"/>
        <family val="2"/>
        <scheme val="minor"/>
      </rPr>
      <t>(consumiciones x indiv)</t>
    </r>
  </si>
  <si>
    <r>
      <t xml:space="preserve">Consumo x acto </t>
    </r>
    <r>
      <rPr>
        <sz val="9"/>
        <color theme="1"/>
        <rFont val="Calibri"/>
        <family val="2"/>
        <scheme val="minor"/>
      </rPr>
      <t>(consumiciones)</t>
    </r>
  </si>
  <si>
    <r>
      <t>Gasto x Cápita</t>
    </r>
    <r>
      <rPr>
        <sz val="9"/>
        <color theme="1"/>
        <rFont val="Calibri"/>
        <family val="2"/>
        <scheme val="minor"/>
      </rPr>
      <t xml:space="preserve"> (€ por persona)</t>
    </r>
  </si>
  <si>
    <r>
      <t xml:space="preserve">Precio Medio </t>
    </r>
    <r>
      <rPr>
        <sz val="9"/>
        <color theme="1"/>
        <rFont val="Calibri"/>
        <family val="2"/>
        <scheme val="minor"/>
      </rPr>
      <t>(€/litro)</t>
    </r>
  </si>
  <si>
    <t>* No se incluye Canarias</t>
  </si>
  <si>
    <t>TOTAL BEBIDAS  ESPIRITUOSAS</t>
  </si>
  <si>
    <t>GIN</t>
  </si>
  <si>
    <t>RON</t>
  </si>
  <si>
    <t>ANIS</t>
  </si>
  <si>
    <t>OTRAS</t>
  </si>
  <si>
    <t>CON ALCOHOL</t>
  </si>
  <si>
    <t>SIN ALCOHOL</t>
  </si>
  <si>
    <t>T. VINO + ESPUMOSOS + SIDRAS</t>
  </si>
  <si>
    <t>VINO</t>
  </si>
  <si>
    <t>TINTO</t>
  </si>
  <si>
    <t>BLANCO</t>
  </si>
  <si>
    <t>ROSADO</t>
  </si>
  <si>
    <t>TINTO DE VERANO</t>
  </si>
  <si>
    <t>CAVA</t>
  </si>
  <si>
    <t>SIDRA</t>
  </si>
  <si>
    <t>COLA</t>
  </si>
  <si>
    <t>NORMAL</t>
  </si>
  <si>
    <t>LIGHT/ZERO</t>
  </si>
  <si>
    <t>CON CAFEINA</t>
  </si>
  <si>
    <t>SIN CAFEINA</t>
  </si>
  <si>
    <t>FRUTAS CON GAS</t>
  </si>
  <si>
    <t>FRUTAS SIN GAS</t>
  </si>
  <si>
    <t>MIXERS</t>
  </si>
  <si>
    <t>ISOTÓNICAS</t>
  </si>
  <si>
    <t>ENERGÉTICAS</t>
  </si>
  <si>
    <t>GASEOSA</t>
  </si>
  <si>
    <t>RESTO</t>
  </si>
  <si>
    <t>T. VINO-ESPUM (inc.cava)</t>
  </si>
  <si>
    <t>Comparativa entre el consumo fuera y dentro del hogar de Bebidas Frías</t>
  </si>
  <si>
    <t>Peso en volumen de las categorías de bebidas de fuera y dentro del hogar</t>
  </si>
  <si>
    <r>
      <t xml:space="preserve">Consumo x Cápita </t>
    </r>
    <r>
      <rPr>
        <sz val="9"/>
        <color theme="1"/>
        <rFont val="Calibri"/>
        <family val="2"/>
        <scheme val="minor"/>
      </rPr>
      <t>(Litros por persona)</t>
    </r>
  </si>
  <si>
    <t>La evolución en el caso de  % Penetración, se expresa en diferencia en puntos.</t>
  </si>
  <si>
    <t>% Penetración"</t>
  </si>
  <si>
    <t>"Alcohólicas: Población 18-75 años</t>
  </si>
  <si>
    <t>" Alcohólicas: Población 18-75 años</t>
  </si>
  <si>
    <t>" No Alcohólicas: Población 10-75 años</t>
  </si>
  <si>
    <t xml:space="preserve">           Principales Conclusiones</t>
  </si>
  <si>
    <t>ESPUMOSOS (inc. Cava)</t>
  </si>
  <si>
    <r>
      <rPr>
        <b/>
        <sz val="11"/>
        <color theme="1"/>
        <rFont val="Calibri"/>
        <family val="2"/>
        <scheme val="minor"/>
      </rPr>
      <t>Consumo Medio (Litros por consumidor):</t>
    </r>
    <r>
      <rPr>
        <sz val="11"/>
        <color theme="1"/>
        <rFont val="Calibri"/>
        <family val="2"/>
        <scheme val="minor"/>
      </rPr>
      <t xml:space="preserve"> Promedio de litros consumidos por consumidor en el periodo de estudio.</t>
    </r>
  </si>
  <si>
    <r>
      <rPr>
        <b/>
        <sz val="11"/>
        <color theme="1"/>
        <rFont val="Calibri"/>
        <family val="2"/>
        <scheme val="minor"/>
      </rPr>
      <t>Consumo Medio (Consumiciones medias por consumidor):</t>
    </r>
    <r>
      <rPr>
        <sz val="11"/>
        <color theme="1"/>
        <rFont val="Calibri"/>
        <family val="2"/>
        <scheme val="minor"/>
      </rPr>
      <t xml:space="preserve"> Promedio de consumiciones por consumidor en el periodo de estudio.</t>
    </r>
  </si>
  <si>
    <r>
      <rPr>
        <b/>
        <sz val="11"/>
        <color theme="1"/>
        <rFont val="Calibri"/>
        <family val="2"/>
        <scheme val="minor"/>
      </rPr>
      <t>Frecuencia:</t>
    </r>
    <r>
      <rPr>
        <sz val="11"/>
        <color theme="1"/>
        <rFont val="Calibri"/>
        <family val="2"/>
        <scheme val="minor"/>
      </rPr>
      <t xml:space="preserve"> Actos de consumo.</t>
    </r>
  </si>
  <si>
    <r>
      <rPr>
        <b/>
        <sz val="11"/>
        <color theme="1"/>
        <rFont val="Calibri"/>
        <family val="2"/>
        <scheme val="minor"/>
      </rPr>
      <t xml:space="preserve">Consumo por acto (Consumiciones): </t>
    </r>
    <r>
      <rPr>
        <sz val="11"/>
        <color theme="1"/>
        <rFont val="Calibri"/>
        <family val="2"/>
        <scheme val="minor"/>
      </rPr>
      <t>Número de consumiciones por acto de consumo de fuera de casa.</t>
    </r>
  </si>
  <si>
    <r>
      <rPr>
        <b/>
        <sz val="11"/>
        <color theme="1"/>
        <rFont val="Calibri"/>
        <family val="2"/>
        <scheme val="minor"/>
      </rPr>
      <t>Consumo per Cápita:</t>
    </r>
    <r>
      <rPr>
        <sz val="11"/>
        <color theme="1"/>
        <rFont val="Calibri"/>
        <family val="2"/>
        <scheme val="minor"/>
      </rPr>
      <t xml:space="preserve"> Litros por individuo (ratio entre Volumen Total y Total Individuos).</t>
    </r>
  </si>
  <si>
    <r>
      <rPr>
        <b/>
        <sz val="11"/>
        <color theme="1"/>
        <rFont val="Calibri"/>
        <family val="2"/>
        <scheme val="minor"/>
      </rPr>
      <t>Gasto per Cápita:</t>
    </r>
    <r>
      <rPr>
        <sz val="11"/>
        <color theme="1"/>
        <rFont val="Calibri"/>
        <family val="2"/>
        <scheme val="minor"/>
      </rPr>
      <t xml:space="preserve"> Euros por individuo (ratio entre Gasto Total y Total Individuos).</t>
    </r>
  </si>
  <si>
    <r>
      <rPr>
        <b/>
        <sz val="11"/>
        <color theme="1"/>
        <rFont val="Calibri"/>
        <family val="2"/>
        <scheme val="minor"/>
      </rPr>
      <t>AMB:</t>
    </r>
    <r>
      <rPr>
        <sz val="11"/>
        <color theme="1"/>
        <rFont val="Calibri"/>
        <family val="2"/>
        <scheme val="minor"/>
      </rPr>
      <t xml:space="preserve"> Área Metropolitana Barcelona.</t>
    </r>
  </si>
  <si>
    <r>
      <rPr>
        <b/>
        <sz val="11"/>
        <color theme="1"/>
        <rFont val="Calibri"/>
        <family val="2"/>
        <scheme val="minor"/>
      </rPr>
      <t>Rto Cat Aragón:</t>
    </r>
    <r>
      <rPr>
        <sz val="11"/>
        <color theme="1"/>
        <rFont val="Calibri"/>
        <family val="2"/>
        <scheme val="minor"/>
      </rPr>
      <t xml:space="preserve"> Zaragoza, Huesca, Lérida, Islas Baleares, Tarragona, Lérida y Gerona.</t>
    </r>
  </si>
  <si>
    <r>
      <rPr>
        <b/>
        <sz val="11"/>
        <color theme="1"/>
        <rFont val="Calibri"/>
        <family val="2"/>
        <scheme val="minor"/>
      </rPr>
      <t xml:space="preserve">Levante: </t>
    </r>
    <r>
      <rPr>
        <sz val="11"/>
        <color theme="1"/>
        <rFont val="Calibri"/>
        <family val="2"/>
        <scheme val="minor"/>
      </rPr>
      <t>Castellón, Valencia, Alicante, Murcia y Albacete.</t>
    </r>
  </si>
  <si>
    <r>
      <rPr>
        <b/>
        <sz val="11"/>
        <color theme="1"/>
        <rFont val="Calibri"/>
        <family val="2"/>
        <scheme val="minor"/>
      </rPr>
      <t xml:space="preserve">Andalucía: </t>
    </r>
    <r>
      <rPr>
        <sz val="11"/>
        <color theme="1"/>
        <rFont val="Calibri"/>
        <family val="2"/>
        <scheme val="minor"/>
      </rPr>
      <t>Cádiz, Málaga, Granada, Almería, Jaén, Córdoba, Sevilla, Huelva y Badajoz.</t>
    </r>
  </si>
  <si>
    <r>
      <rPr>
        <b/>
        <sz val="11"/>
        <color theme="1"/>
        <rFont val="Calibri"/>
        <family val="2"/>
        <scheme val="minor"/>
      </rPr>
      <t>AMM:</t>
    </r>
    <r>
      <rPr>
        <sz val="11"/>
        <color theme="1"/>
        <rFont val="Calibri"/>
        <family val="2"/>
        <scheme val="minor"/>
      </rPr>
      <t xml:space="preserve"> Área Metropolitana de Madrid.</t>
    </r>
  </si>
  <si>
    <r>
      <rPr>
        <b/>
        <sz val="11"/>
        <color theme="1"/>
        <rFont val="Calibri"/>
        <family val="2"/>
        <scheme val="minor"/>
      </rPr>
      <t>Resto Centro:</t>
    </r>
    <r>
      <rPr>
        <sz val="11"/>
        <color theme="1"/>
        <rFont val="Calibri"/>
        <family val="2"/>
        <scheme val="minor"/>
      </rPr>
      <t xml:space="preserve"> Zamora, Valladolid, Soria, Segovia, Salamanca, Ávila, Guadalajara, Teruel, Cuenca, Ciudad Real, Toledo y Cáceres.</t>
    </r>
  </si>
  <si>
    <r>
      <rPr>
        <b/>
        <sz val="11"/>
        <color theme="1"/>
        <rFont val="Calibri"/>
        <family val="2"/>
        <scheme val="minor"/>
      </rPr>
      <t xml:space="preserve">Norte Centro: </t>
    </r>
    <r>
      <rPr>
        <sz val="11"/>
        <color theme="1"/>
        <rFont val="Calibri"/>
        <family val="2"/>
        <scheme val="minor"/>
      </rPr>
      <t>Cantabria, Palencia, Burgos, La Rioja, Álava, Navarra, Vizcaya y Guipúzcoa.</t>
    </r>
  </si>
  <si>
    <r>
      <rPr>
        <b/>
        <sz val="11"/>
        <color theme="1"/>
        <rFont val="Calibri"/>
        <family val="2"/>
        <scheme val="minor"/>
      </rPr>
      <t xml:space="preserve">% Penetración: </t>
    </r>
    <r>
      <rPr>
        <sz val="11"/>
        <color theme="1"/>
        <rFont val="Calibri"/>
        <family val="2"/>
        <scheme val="minor"/>
      </rPr>
      <t>Porcentaje de Individuos que han consumido el producto/categoría a lo largo del periodo de estudio.</t>
    </r>
  </si>
  <si>
    <t>* No existe evolutivo por falta de base estadística</t>
  </si>
  <si>
    <t>VINO, ESPUM. (inc.cava) TINTO DE VERANO, SIDRA</t>
  </si>
  <si>
    <t>Espumosos (inc.cava)</t>
  </si>
  <si>
    <t>* Por cambio en la definición dentro del panel de hogares no se dispone de dato</t>
  </si>
  <si>
    <r>
      <rPr>
        <b/>
        <sz val="11"/>
        <color theme="1"/>
        <rFont val="Calibri"/>
        <family val="2"/>
        <scheme val="minor"/>
      </rPr>
      <t>Volumen en Millones de consumiciones:</t>
    </r>
    <r>
      <rPr>
        <sz val="11"/>
        <color theme="1"/>
        <rFont val="Calibri"/>
        <family val="2"/>
        <scheme val="minor"/>
      </rPr>
      <t xml:space="preserve"> Volumen total en consumiciones realizado por los individuos residentes en España.</t>
    </r>
  </si>
  <si>
    <r>
      <rPr>
        <b/>
        <sz val="11"/>
        <color theme="1"/>
        <rFont val="Calibri"/>
        <family val="2"/>
        <scheme val="minor"/>
      </rPr>
      <t>Valor en Euros:</t>
    </r>
    <r>
      <rPr>
        <sz val="11"/>
        <color theme="1"/>
        <rFont val="Calibri"/>
        <family val="2"/>
        <scheme val="minor"/>
      </rPr>
      <t xml:space="preserve"> Gasto total realizado por los individuos residentes en España.</t>
    </r>
  </si>
  <si>
    <r>
      <rPr>
        <b/>
        <sz val="11"/>
        <color theme="1"/>
        <rFont val="Calibri"/>
        <family val="2"/>
        <scheme val="minor"/>
      </rPr>
      <t>Volumen en Millones de litros consumidos:</t>
    </r>
    <r>
      <rPr>
        <sz val="11"/>
        <color theme="1"/>
        <rFont val="Calibri"/>
        <family val="2"/>
        <scheme val="minor"/>
      </rPr>
      <t xml:space="preserve"> Volumen total de litros consumidos por los individuos residentes en España.</t>
    </r>
  </si>
  <si>
    <t>Sidras</t>
  </si>
  <si>
    <t>ESPUM (INC CAVA)</t>
  </si>
  <si>
    <t>En casa</t>
  </si>
  <si>
    <t>_Fuera de Casa</t>
  </si>
  <si>
    <t>_Fuera de Casa: Fuera de hogar se dispone de todas estas tipologías de bebidas</t>
  </si>
  <si>
    <t xml:space="preserve">    Desglose de Vino, Espum (inc cava), Tinto de Verano, Sidra</t>
  </si>
  <si>
    <t>^Consumo Dentro del Hogar sin Canarias</t>
  </si>
  <si>
    <t>TRIM 4 2015</t>
  </si>
  <si>
    <t xml:space="preserve">WHISKY
</t>
  </si>
  <si>
    <t>BRANDY</t>
  </si>
  <si>
    <t>Trimestre 4 2015</t>
  </si>
  <si>
    <r>
      <rPr>
        <b/>
        <sz val="11"/>
        <color theme="1"/>
        <rFont val="Calibri"/>
        <family val="2"/>
        <scheme val="minor"/>
      </rPr>
      <t>Trim 4 2015:</t>
    </r>
    <r>
      <rPr>
        <sz val="11"/>
        <color theme="1"/>
        <rFont val="Calibri"/>
        <family val="2"/>
        <scheme val="minor"/>
      </rPr>
      <t xml:space="preserve"> Periodo comprendido entre Octubre y Diciembre 2015.</t>
    </r>
  </si>
  <si>
    <t>El segmento del vino, espumosos donde queda incluido cava, tinto de verano y sidra, representa un 7,5% de los litros consumidos fuera de casa, donde la mayor proporción con el 5,3% se corresponde con vino (ya sea tinto, blanco o rosado). La parte correspondiente de espumosos (inc. cava) es de un 1,0%, mientras que la de sidra es de un 0,7% sobre el total.</t>
  </si>
  <si>
    <r>
      <rPr>
        <b/>
        <sz val="10"/>
        <color theme="1"/>
        <rFont val="Calibri"/>
        <family val="2"/>
        <scheme val="minor"/>
      </rPr>
      <t xml:space="preserve">Datos acumulados (Trimestres 1-2-3-4 del año 2016).
</t>
    </r>
    <r>
      <rPr>
        <sz val="10"/>
        <color theme="1"/>
        <rFont val="Calibri"/>
        <family val="2"/>
        <scheme val="minor"/>
      </rPr>
      <t>El consumo fuera de casa en relación al consumo total adquiere un peso diferencial si tenemos en cuenta volumen y el valor. 
El consumo en volumen de bebidas frías representa un 25,3% fuera del hogar, siendo el 74,7% del volumen de estas categorías consumido dentro de los hogares españoles. 
En términos de gasto y por lo tanto de facturación,  la mayor proporción del gasto que realizamos en estas bebidas, con el 64,2% lo hacemos fuera del hogar, siendo el 35,8% correspondiente a la inversión en estas bebidas para el consumo en el hogar, obviamente esto está íntimamente relacionado con el precio que pagamos por ellas, si el consumo es fuera o dentro del hogar.</t>
    </r>
  </si>
  <si>
    <t>El precio medio de bebidas frías fuera del hogar cerró en 4,49€/litro, con una variación en negativo del 8,7% en relación con el último trimestre del año 2015.</t>
  </si>
  <si>
    <t>TRIM 3 2016</t>
  </si>
  <si>
    <t>TRIM 4 2016</t>
  </si>
  <si>
    <t>Año 2016</t>
  </si>
  <si>
    <t>% Evolución Trim 4 2016 vs Trim 4 2015</t>
  </si>
  <si>
    <t>TRIM 2 2016</t>
  </si>
  <si>
    <t>TRIM 1 2016</t>
  </si>
  <si>
    <t xml:space="preserve">           -    </t>
  </si>
  <si>
    <t xml:space="preserve"> - </t>
  </si>
  <si>
    <t xml:space="preserve">              -    </t>
  </si>
  <si>
    <t xml:space="preserve"> * </t>
  </si>
  <si>
    <t>Trimestre 4 2016</t>
  </si>
  <si>
    <t>Trimestre 3 2016</t>
  </si>
  <si>
    <t>Trimestre 2 2016</t>
  </si>
  <si>
    <t>Trimestre 1 2016</t>
  </si>
  <si>
    <t>Total Vino, Espum(inc cava), T.Verano, Sidra: 7,5%</t>
  </si>
  <si>
    <t xml:space="preserve">Se han tenido en cuenta los siguientes tipos de bebidas: Bebidas Espirituosas, Cerveza, Vino, Espumoso (incluido cava), Tinto de Verano, Sidra, Bebidas Refrescantes, Agua, Zumo, Zumo+Leche. </t>
  </si>
  <si>
    <t>Periodicidad de los gráficos: Trim 1 2016, Trim 2 2016, Trim 3 2016, Trim 4 2016.</t>
  </si>
  <si>
    <t>% Evolución T4 2016 VS T4 2015</t>
  </si>
  <si>
    <t>Datos Acumulados   (Trim 1-2-3-4´16)</t>
  </si>
  <si>
    <r>
      <rPr>
        <b/>
        <sz val="11"/>
        <color theme="1"/>
        <rFont val="Calibri"/>
        <family val="2"/>
        <scheme val="minor"/>
      </rPr>
      <t>Trim 4 2016:</t>
    </r>
    <r>
      <rPr>
        <sz val="11"/>
        <color theme="1"/>
        <rFont val="Calibri"/>
        <family val="2"/>
        <scheme val="minor"/>
      </rPr>
      <t xml:space="preserve"> Periodo comprendido entre Octubre y Diciembre 2016.</t>
    </r>
  </si>
  <si>
    <r>
      <rPr>
        <b/>
        <sz val="11"/>
        <color theme="1"/>
        <rFont val="Calibri"/>
        <family val="2"/>
        <scheme val="minor"/>
      </rPr>
      <t>Trim 3 2016:</t>
    </r>
    <r>
      <rPr>
        <sz val="11"/>
        <color theme="1"/>
        <rFont val="Calibri"/>
        <family val="2"/>
        <scheme val="minor"/>
      </rPr>
      <t xml:space="preserve"> Periodo comprendido entre Julio  y Septiembre 2016.</t>
    </r>
  </si>
  <si>
    <r>
      <rPr>
        <b/>
        <sz val="11"/>
        <color theme="1"/>
        <rFont val="Calibri"/>
        <family val="2"/>
        <scheme val="minor"/>
      </rPr>
      <t>Trim 2 2016:</t>
    </r>
    <r>
      <rPr>
        <sz val="11"/>
        <color theme="1"/>
        <rFont val="Calibri"/>
        <family val="2"/>
        <scheme val="minor"/>
      </rPr>
      <t xml:space="preserve"> Periodo comprendido entre Abril y Junio 2016.</t>
    </r>
  </si>
  <si>
    <r>
      <rPr>
        <b/>
        <sz val="11"/>
        <color theme="1"/>
        <rFont val="Calibri"/>
        <family val="2"/>
        <scheme val="minor"/>
      </rPr>
      <t>Trim 1 2016:</t>
    </r>
    <r>
      <rPr>
        <sz val="11"/>
        <color theme="1"/>
        <rFont val="Calibri"/>
        <family val="2"/>
        <scheme val="minor"/>
      </rPr>
      <t xml:space="preserve"> Periodo comprendido entre Enero y Marzo 2016.</t>
    </r>
  </si>
  <si>
    <r>
      <rPr>
        <b/>
        <sz val="11"/>
        <color theme="1"/>
        <rFont val="Calibri"/>
        <family val="2"/>
        <scheme val="minor"/>
      </rPr>
      <t>Trim 3 2015:</t>
    </r>
    <r>
      <rPr>
        <sz val="11"/>
        <color theme="1"/>
        <rFont val="Calibri"/>
        <family val="2"/>
        <scheme val="minor"/>
      </rPr>
      <t xml:space="preserve"> Periodo comprendido entre Julio y Septiembre 2015.</t>
    </r>
  </si>
  <si>
    <t>Resultados Globales del consumo de Bebidas Frías fuera del hogar. Trimestre 4 2016</t>
  </si>
  <si>
    <t xml:space="preserve">El 90,2% de los individuos españoles han consumido algún tipo de bebida fría fuera del hogar durante último trimestre de 2016, lo que presenta una variación en relación al mismo periodo del año anterior de 2,2 puntos porcentuales. Se redujeron en un 12,6% el número de consumiciones realizadas por los individuos españoles durante el cuarto trimestre del año 2016, en comparación con el mismo trimestre del año anterior.
Caídas muy significativas en los litros consumidos por los españoles fuera del hogar durante el Trimestre 4 del año 2016,  con un disminución del 8,6%. En términos de valor, decir que los españoles hemos gastado un 16,6% menos en el consumo de bebidas frías en comparación con el mismo trimestre del año anterior. </t>
  </si>
  <si>
    <t>Decae la frecuencia de actos de consumo durante el trimestre 4 del año 2016, un 15,9%, lo que implica que se hayan consumido bebidas en 14,9 ocasiones durante este trimestre de 2016, que vendría siendo una media de 4,9 veces al mes. Con una media en consumiciones por individuo de 28,4 consumiciones por persona durante el  trimestre 4´16. Cada vez que se realiza un acto de consumo de alguna bebida fría fuera del hogar, se hacen de media 1,91 consumiciones por acto, algo que decrece un -1,5% en relación al cuarto trimestre de 2015.</t>
  </si>
  <si>
    <t>Los españoles ingerimos de media 12,70 litros por persona en el trimestre 4´16 (un -8,5%), a cierre de trimestre 4 2016 los individuos españoles gastaron un 16,3% menos en bebidas frías fuera del hogar, con un gasto medio aproximado por persona de 58,77€, el equivalente a decir 11,4 € menos por persona y trimestre.</t>
  </si>
  <si>
    <r>
      <rPr>
        <b/>
        <sz val="10"/>
        <color theme="1"/>
        <rFont val="Calibri"/>
        <family val="2"/>
        <scheme val="minor"/>
      </rPr>
      <t xml:space="preserve">%Evolución  del consumo dentro y fuera del hogar (Trimestre 4´15 vs Trimestre 4´16).
</t>
    </r>
    <r>
      <rPr>
        <sz val="10"/>
        <color theme="1"/>
        <rFont val="Calibri"/>
        <family val="2"/>
        <scheme val="minor"/>
      </rPr>
      <t>Fuera del hogar consumimos un 8,6% menos en volumen que en el mismo periodo del año anterior, con un gasto un 16,6% menor. El consumo del mismo tipo de bebidas frías en el hogar, por el contrario crece, ya que dentro del hogar la tendencia es positiva en términos de volumen (+1,4%) así como en términos de valor (+1,3%). 
El consumo per cápita durante el último trimestre del año 2016 y comparandolo con el último trimestre del año 2015, es negativa tanto para dentro como fuera del hogar, ya que fuera del hogar se reduce un 8,5%, siendo la ingesta media en total bebídas frías del 12,7 litros/persona/trimestre; de la misma manera dentro del hogar el consumo decae un 1,8%, con un consumo medio de 32,2 litros/persona/trimestre.
Todas los tipos de bebídas frías evolucionan en negativo fuera del hogar en términos de volumen, valor y consumo per cápita, excepto tintos de verano y agua. En este sentido dentro de los hogares españoles la aportación es muy variada según le bebida en cuestión</t>
    </r>
  </si>
  <si>
    <r>
      <rPr>
        <b/>
        <sz val="10"/>
        <color theme="1"/>
        <rFont val="Calibri"/>
        <family val="2"/>
        <scheme val="minor"/>
      </rPr>
      <t>Datos acumulados ( Trimestres 1-2-3-4 del año 2016).</t>
    </r>
    <r>
      <rPr>
        <sz val="10"/>
        <color theme="1"/>
        <rFont val="Calibri"/>
        <family val="2"/>
        <scheme val="minor"/>
      </rPr>
      <t xml:space="preserve">
Si distribuimos el peso que tienen las bebidas frías tanto dentro, como fuera del hogar durante el año 2016, vemos diferencias claras: Si tenemos en cuenta el peso de estas bebidas dentro del hogar, observamos que es un consumo liderado por las bebidas refrescantes con el 28,4% de los litros, seguido por cervezas con el 20,0% del volumen, Agua ocupa la tercera posición con el 10,7% sobre el volumen total. Si hacemos el mismo ejercicio con las bebídas fuera del hogar, la distribución la lidera cerveza con el 35,8% de los litros, le sigue con el 33,6% el agua, y con el 18,4% las bebídas refrescantes.
</t>
    </r>
  </si>
  <si>
    <t>Consumo x Cápita (Litros por persona)</t>
  </si>
  <si>
    <t>TOTAL BEBIDAS FRIAS SIN VINO Y ESPUMOSOS</t>
  </si>
  <si>
    <t>FUERA HOGAR INCLUYENDO VINO Y ESPUMOS</t>
  </si>
  <si>
    <t>DENTRO HOGAR INCLUYENDO VINO Y ESPUMOS</t>
  </si>
  <si>
    <t>FUERA HOGAR</t>
  </si>
  <si>
    <t>DENTRO HOGAR</t>
  </si>
  <si>
    <t>2016 TOTAL BEBIDAS FRIAS</t>
  </si>
  <si>
    <t>2016 TOTAL BEBIDAS FRIAS SIN VINO Y ESPUMOSOS</t>
  </si>
  <si>
    <t>2016 % Distribución Volumen por Tipo de Bebida</t>
  </si>
  <si>
    <t>% Distribución Volumen (Lts)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</si>
</sst>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 _€_-;\-* #,##0.0\ _€_-;_-* &quot;-&quot;??\ _€_-;_-@_-"/>
    <numFmt numFmtId="165" formatCode="_-* #,##0\ _€_-;\-* #,##0\ _€_-;_-* &quot;-&quot;??\ _€_-;_-@_-"/>
    <numFmt numFmtId="166" formatCode="0.0%"/>
    <numFmt numFmtId="167" formatCode="0.0"/>
    <numFmt numFmtId="168" formatCode="_-* #,##0.000\ _€_-;\-* #,##0.000\ _€_-;_-* &quot;-&quot;??\ _€_-;_-@_-"/>
  </numFmts>
  <fonts count="46" x14ac:knownFonts="1">
    <font>
      <sz val="11"/>
      <color theme="1"/>
      <name val="Calibri"/>
      <family val="2"/>
      <scheme val="minor"/>
    </font>
    <font>
      <sz val="11"/>
      <color theme="1"/>
      <name val="Arial"/>
      <family val="2"/>
    </font>
    <font>
      <b/>
      <sz val="11"/>
      <color theme="1"/>
      <name val="Calibri"/>
      <family val="2"/>
      <scheme val="minor"/>
    </font>
    <font>
      <b/>
      <sz val="11"/>
      <color theme="2" tint="-0.89999084444715716"/>
      <name val="Calibri"/>
      <family val="2"/>
      <scheme val="minor"/>
    </font>
    <font>
      <b/>
      <sz val="22"/>
      <color rgb="FF92D050"/>
      <name val="Calibri"/>
      <family val="2"/>
      <scheme val="minor"/>
    </font>
    <font>
      <b/>
      <sz val="16"/>
      <color rgb="FF92D050"/>
      <name val="Calibri"/>
      <family val="2"/>
      <scheme val="minor"/>
    </font>
    <font>
      <u/>
      <sz val="11"/>
      <color theme="10"/>
      <name val="Calibri"/>
      <family val="2"/>
      <scheme val="minor"/>
    </font>
    <font>
      <sz val="1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4"/>
      <color rgb="FF92D400"/>
      <name val="Calibri"/>
      <family val="2"/>
      <scheme val="minor"/>
    </font>
    <font>
      <b/>
      <sz val="14"/>
      <name val="Calibri"/>
      <family val="2"/>
      <scheme val="minor"/>
    </font>
    <font>
      <b/>
      <sz val="14"/>
      <color theme="1" tint="0.34998626667073579"/>
      <name val="Calibri"/>
      <family val="2"/>
      <scheme val="minor"/>
    </font>
    <font>
      <b/>
      <sz val="10"/>
      <color theme="1"/>
      <name val="Calibri"/>
      <family val="2"/>
      <scheme val="minor"/>
    </font>
    <font>
      <sz val="14"/>
      <color theme="1"/>
      <name val="Calibri"/>
      <family val="2"/>
      <scheme val="minor"/>
    </font>
    <font>
      <sz val="14"/>
      <color rgb="FF92D400"/>
      <name val="Calibri"/>
      <family val="2"/>
      <scheme val="minor"/>
    </font>
    <font>
      <sz val="8"/>
      <color theme="1" tint="0.34998626667073579"/>
      <name val="Calibri"/>
      <family val="2"/>
      <scheme val="minor"/>
    </font>
    <font>
      <sz val="11"/>
      <color rgb="FF006666"/>
      <name val="Calibri"/>
      <family val="2"/>
      <scheme val="minor"/>
    </font>
    <font>
      <sz val="12"/>
      <name val="Calibri"/>
      <family val="2"/>
      <scheme val="minor"/>
    </font>
    <font>
      <b/>
      <sz val="14"/>
      <color rgb="FF006666"/>
      <name val="Calibri"/>
      <family val="2"/>
      <scheme val="minor"/>
    </font>
    <font>
      <b/>
      <sz val="8"/>
      <color theme="1"/>
      <name val="Calibri"/>
      <family val="2"/>
      <scheme val="minor"/>
    </font>
    <font>
      <sz val="8"/>
      <color theme="1"/>
      <name val="Calibri"/>
      <family val="2"/>
      <scheme val="minor"/>
    </font>
    <font>
      <u val="singleAccounting"/>
      <sz val="12"/>
      <color theme="1"/>
      <name val="Calibri"/>
      <family val="2"/>
      <scheme val="minor"/>
    </font>
    <font>
      <b/>
      <sz val="12"/>
      <name val="Calibri"/>
      <family val="2"/>
      <scheme val="minor"/>
    </font>
    <font>
      <sz val="11"/>
      <color theme="1" tint="0.34998626667073579"/>
      <name val="Calibri"/>
      <family val="2"/>
      <scheme val="minor"/>
    </font>
    <font>
      <b/>
      <sz val="12"/>
      <color theme="0"/>
      <name val="Calibri"/>
      <family val="2"/>
      <scheme val="minor"/>
    </font>
    <font>
      <sz val="11"/>
      <color theme="0" tint="-0.14999847407452621"/>
      <name val="Calibri"/>
      <family val="2"/>
      <scheme val="minor"/>
    </font>
    <font>
      <b/>
      <sz val="8"/>
      <color indexed="9"/>
      <name val="Tahoma"/>
      <family val="2"/>
    </font>
    <font>
      <sz val="10"/>
      <color theme="1"/>
      <name val="Calibri"/>
      <family val="2"/>
      <scheme val="minor"/>
    </font>
    <font>
      <sz val="11"/>
      <color rgb="FFFF0000"/>
      <name val="Calibri"/>
      <family val="2"/>
      <scheme val="minor"/>
    </font>
    <font>
      <sz val="9"/>
      <color theme="1"/>
      <name val="Calibri"/>
      <family val="2"/>
      <scheme val="minor"/>
    </font>
    <font>
      <b/>
      <sz val="9"/>
      <color theme="1"/>
      <name val="Calibri"/>
      <family val="2"/>
      <scheme val="minor"/>
    </font>
    <font>
      <sz val="9"/>
      <color theme="1"/>
      <name val="Arial"/>
      <family val="2"/>
    </font>
    <font>
      <sz val="12"/>
      <color rgb="FFFF0000"/>
      <name val="Calibri"/>
      <family val="2"/>
      <scheme val="minor"/>
    </font>
    <font>
      <sz val="12"/>
      <color theme="0" tint="-0.14999847407452621"/>
      <name val="Calibri"/>
      <family val="2"/>
      <scheme val="minor"/>
    </font>
    <font>
      <b/>
      <sz val="14"/>
      <color theme="1"/>
      <name val="Calibri"/>
      <family val="2"/>
      <scheme val="minor"/>
    </font>
    <font>
      <b/>
      <u/>
      <sz val="11"/>
      <color theme="1"/>
      <name val="Calibri"/>
      <family val="2"/>
      <scheme val="minor"/>
    </font>
    <font>
      <u/>
      <sz val="11"/>
      <color theme="1"/>
      <name val="Calibri"/>
      <family val="2"/>
      <scheme val="minor"/>
    </font>
    <font>
      <i/>
      <sz val="12"/>
      <color theme="1"/>
      <name val="Calibri"/>
      <family val="2"/>
      <scheme val="minor"/>
    </font>
    <font>
      <u/>
      <sz val="12"/>
      <name val="Calibri"/>
      <family val="2"/>
      <scheme val="minor"/>
    </font>
    <font>
      <sz val="10"/>
      <name val="Calibri"/>
      <family val="2"/>
      <scheme val="minor"/>
    </font>
    <font>
      <sz val="11"/>
      <color theme="0" tint="-0.499984740745262"/>
      <name val="Calibri"/>
      <family val="2"/>
      <scheme val="minor"/>
    </font>
    <font>
      <sz val="11"/>
      <color rgb="FFC00000"/>
      <name val="Calibri"/>
      <family val="2"/>
      <scheme val="minor"/>
    </font>
    <font>
      <sz val="12"/>
      <color rgb="FFC00000"/>
      <name val="Calibri"/>
      <family val="2"/>
      <scheme val="minor"/>
    </font>
    <font>
      <sz val="12"/>
      <color theme="5"/>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4.9989318521683403E-2"/>
      </patternFill>
    </fill>
    <fill>
      <patternFill patternType="solid">
        <fgColor theme="1"/>
        <bgColor indexed="64"/>
      </patternFill>
    </fill>
    <fill>
      <patternFill patternType="solid">
        <fgColor rgb="FF008080"/>
        <bgColor indexed="64"/>
      </patternFill>
    </fill>
  </fills>
  <borders count="102">
    <border>
      <left/>
      <right/>
      <top/>
      <bottom/>
      <diagonal/>
    </border>
    <border>
      <left style="medium">
        <color theme="0" tint="-0.24994659260841701"/>
      </left>
      <right style="dashed">
        <color theme="0" tint="-0.24994659260841701"/>
      </right>
      <top style="medium">
        <color theme="0" tint="-0.24994659260841701"/>
      </top>
      <bottom style="dashed">
        <color theme="0" tint="-0.24994659260841701"/>
      </bottom>
      <diagonal/>
    </border>
    <border>
      <left style="dashed">
        <color theme="0" tint="-0.24994659260841701"/>
      </left>
      <right style="dashed">
        <color theme="0" tint="-0.24994659260841701"/>
      </right>
      <top style="medium">
        <color theme="0" tint="-0.24994659260841701"/>
      </top>
      <bottom style="dashed">
        <color theme="0" tint="-0.24994659260841701"/>
      </bottom>
      <diagonal/>
    </border>
    <border>
      <left style="dashed">
        <color theme="0" tint="-0.24994659260841701"/>
      </left>
      <right style="medium">
        <color theme="0" tint="-0.24994659260841701"/>
      </right>
      <top style="medium">
        <color theme="0" tint="-0.24994659260841701"/>
      </top>
      <bottom style="dashed">
        <color theme="0" tint="-0.24994659260841701"/>
      </bottom>
      <diagonal/>
    </border>
    <border>
      <left style="medium">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style="medium">
        <color theme="0" tint="-0.24994659260841701"/>
      </right>
      <top style="dashed">
        <color theme="0" tint="-0.24994659260841701"/>
      </top>
      <bottom style="dashed">
        <color theme="0" tint="-0.24994659260841701"/>
      </bottom>
      <diagonal/>
    </border>
    <border>
      <left style="medium">
        <color theme="0" tint="-0.24994659260841701"/>
      </left>
      <right style="dashed">
        <color theme="0" tint="-0.24994659260841701"/>
      </right>
      <top style="dashed">
        <color theme="0" tint="-0.24994659260841701"/>
      </top>
      <bottom style="medium">
        <color theme="0" tint="-0.24994659260841701"/>
      </bottom>
      <diagonal/>
    </border>
    <border>
      <left style="dashed">
        <color theme="0" tint="-0.24994659260841701"/>
      </left>
      <right style="dashed">
        <color theme="0" tint="-0.24994659260841701"/>
      </right>
      <top style="dashed">
        <color theme="0" tint="-0.24994659260841701"/>
      </top>
      <bottom style="medium">
        <color theme="0" tint="-0.24994659260841701"/>
      </bottom>
      <diagonal/>
    </border>
    <border>
      <left style="dashed">
        <color theme="0" tint="-0.24994659260841701"/>
      </left>
      <right style="medium">
        <color theme="0" tint="-0.24994659260841701"/>
      </right>
      <top style="dashed">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dashed">
        <color theme="0" tint="-0.24994659260841701"/>
      </bottom>
      <diagonal/>
    </border>
    <border>
      <left style="medium">
        <color theme="0" tint="-0.24994659260841701"/>
      </left>
      <right style="medium">
        <color theme="0" tint="-0.24994659260841701"/>
      </right>
      <top style="dashed">
        <color theme="0" tint="-0.24994659260841701"/>
      </top>
      <bottom style="dashed">
        <color theme="0" tint="-0.24994659260841701"/>
      </bottom>
      <diagonal/>
    </border>
    <border>
      <left style="medium">
        <color theme="0" tint="-0.24994659260841701"/>
      </left>
      <right style="medium">
        <color theme="0" tint="-0.24994659260841701"/>
      </right>
      <top style="dashed">
        <color theme="0" tint="-0.24994659260841701"/>
      </top>
      <bottom style="medium">
        <color theme="0" tint="-0.24994659260841701"/>
      </bottom>
      <diagonal/>
    </border>
    <border>
      <left style="medium">
        <color theme="0" tint="-0.24994659260841701"/>
      </left>
      <right style="dashed">
        <color theme="0" tint="-0.24994659260841701"/>
      </right>
      <top style="medium">
        <color theme="0" tint="-0.24994659260841701"/>
      </top>
      <bottom style="medium">
        <color theme="0" tint="-0.24994659260841701"/>
      </bottom>
      <diagonal/>
    </border>
    <border>
      <left style="dashed">
        <color theme="0" tint="-0.24994659260841701"/>
      </left>
      <right style="dashed">
        <color theme="0" tint="-0.24994659260841701"/>
      </right>
      <top style="medium">
        <color theme="0" tint="-0.24994659260841701"/>
      </top>
      <bottom style="medium">
        <color theme="0" tint="-0.24994659260841701"/>
      </bottom>
      <diagonal/>
    </border>
    <border>
      <left style="dashed">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bottom style="dashed">
        <color theme="0" tint="-0.24994659260841701"/>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medium">
        <color theme="0" tint="-0.24994659260841701"/>
      </left>
      <right style="medium">
        <color theme="0" tint="-0.24994659260841701"/>
      </right>
      <top style="dashed">
        <color theme="0" tint="-0.24994659260841701"/>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bottom/>
      <diagonal/>
    </border>
    <border>
      <left style="medium">
        <color theme="0"/>
      </left>
      <right style="medium">
        <color theme="0"/>
      </right>
      <top style="medium">
        <color theme="0"/>
      </top>
      <bottom style="medium">
        <color theme="0"/>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hair">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medium">
        <color theme="0" tint="-0.499984740745262"/>
      </right>
      <top style="medium">
        <color theme="0" tint="-0.499984740745262"/>
      </top>
      <bottom style="hair">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medium">
        <color theme="0" tint="-0.499984740745262"/>
      </bottom>
      <diagonal/>
    </border>
    <border>
      <left style="medium">
        <color theme="0" tint="-0.24994659260841701"/>
      </left>
      <right style="dotted">
        <color theme="0" tint="-0.24994659260841701"/>
      </right>
      <top style="medium">
        <color theme="0" tint="-0.24994659260841701"/>
      </top>
      <bottom style="dotted">
        <color theme="0" tint="-0.24994659260841701"/>
      </bottom>
      <diagonal/>
    </border>
    <border>
      <left style="dotted">
        <color theme="0" tint="-0.24994659260841701"/>
      </left>
      <right style="medium">
        <color theme="0" tint="-0.24994659260841701"/>
      </right>
      <top style="medium">
        <color theme="0" tint="-0.24994659260841701"/>
      </top>
      <bottom style="dotted">
        <color theme="0" tint="-0.24994659260841701"/>
      </bottom>
      <diagonal/>
    </border>
    <border>
      <left style="medium">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medium">
        <color theme="0" tint="-0.24994659260841701"/>
      </right>
      <top style="dotted">
        <color theme="0" tint="-0.24994659260841701"/>
      </top>
      <bottom style="dotted">
        <color theme="0" tint="-0.24994659260841701"/>
      </bottom>
      <diagonal/>
    </border>
    <border>
      <left style="medium">
        <color theme="0" tint="-0.24994659260841701"/>
      </left>
      <right style="dotted">
        <color theme="0" tint="-0.24994659260841701"/>
      </right>
      <top style="dotted">
        <color theme="0" tint="-0.24994659260841701"/>
      </top>
      <bottom style="medium">
        <color theme="0" tint="-0.24994659260841701"/>
      </bottom>
      <diagonal/>
    </border>
    <border>
      <left style="dotted">
        <color theme="0" tint="-0.24994659260841701"/>
      </left>
      <right style="medium">
        <color theme="0" tint="-0.24994659260841701"/>
      </right>
      <top style="dotted">
        <color theme="0" tint="-0.24994659260841701"/>
      </top>
      <bottom style="medium">
        <color theme="0" tint="-0.24994659260841701"/>
      </bottom>
      <diagonal/>
    </border>
    <border>
      <left/>
      <right style="hair">
        <color theme="0" tint="-0.499984740745262"/>
      </right>
      <top/>
      <bottom style="hair">
        <color theme="0" tint="-0.499984740745262"/>
      </bottom>
      <diagonal/>
    </border>
    <border>
      <left/>
      <right/>
      <top style="medium">
        <color theme="0" tint="-0.499984740745262"/>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dashed">
        <color theme="0" tint="-0.24994659260841701"/>
      </left>
      <right style="dashed">
        <color theme="0" tint="-0.24994659260841701"/>
      </right>
      <top/>
      <bottom style="dashed">
        <color theme="0" tint="-0.24994659260841701"/>
      </bottom>
      <diagonal/>
    </border>
    <border>
      <left style="medium">
        <color theme="0" tint="-0.24994659260841701"/>
      </left>
      <right style="hair">
        <color theme="0" tint="-0.24994659260841701"/>
      </right>
      <top style="hair">
        <color theme="0" tint="-0.24994659260841701"/>
      </top>
      <bottom style="hair">
        <color theme="0" tint="-0.24994659260841701"/>
      </bottom>
      <diagonal/>
    </border>
    <border>
      <left style="medium">
        <color theme="0" tint="-0.24994659260841701"/>
      </left>
      <right style="hair">
        <color theme="0" tint="-0.24994659260841701"/>
      </right>
      <top style="hair">
        <color theme="0" tint="-0.24994659260841701"/>
      </top>
      <bottom style="medium">
        <color theme="0" tint="-0.24994659260841701"/>
      </bottom>
      <diagonal/>
    </border>
    <border>
      <left style="medium">
        <color theme="0" tint="-0.24994659260841701"/>
      </left>
      <right style="hair">
        <color theme="0" tint="-0.24994659260841701"/>
      </right>
      <top/>
      <bottom style="hair">
        <color theme="0" tint="-0.24994659260841701"/>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medium">
        <color theme="0" tint="-0.499984740745262"/>
      </right>
      <top/>
      <bottom style="hair">
        <color theme="0"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medium">
        <color theme="0" tint="-0.499984740745262"/>
      </bottom>
      <diagonal/>
    </border>
    <border>
      <left/>
      <right style="hair">
        <color theme="0" tint="-0.499984740745262"/>
      </right>
      <top style="medium">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bottom style="hair">
        <color theme="0" tint="-0.499984740745262"/>
      </bottom>
      <diagonal/>
    </border>
    <border>
      <left style="hair">
        <color theme="0" tint="-0.499984740745262"/>
      </left>
      <right style="thin">
        <color theme="0" tint="-0.499984740745262"/>
      </right>
      <top/>
      <bottom style="hair">
        <color theme="0" tint="-0.499984740745262"/>
      </bottom>
      <diagonal/>
    </border>
    <border>
      <left style="dashed">
        <color theme="0" tint="-0.24994659260841701"/>
      </left>
      <right/>
      <top style="medium">
        <color theme="0" tint="-0.24994659260841701"/>
      </top>
      <bottom style="medium">
        <color theme="0" tint="-0.24994659260841701"/>
      </bottom>
      <diagonal/>
    </border>
    <border>
      <left style="dashed">
        <color theme="0" tint="-0.24994659260841701"/>
      </left>
      <right/>
      <top style="medium">
        <color theme="0" tint="-0.24994659260841701"/>
      </top>
      <bottom style="dashed">
        <color theme="0" tint="-0.24994659260841701"/>
      </bottom>
      <diagonal/>
    </border>
    <border>
      <left style="dashed">
        <color theme="0" tint="-0.24994659260841701"/>
      </left>
      <right/>
      <top style="dashed">
        <color theme="0" tint="-0.24994659260841701"/>
      </top>
      <bottom style="dashed">
        <color theme="0" tint="-0.24994659260841701"/>
      </bottom>
      <diagonal/>
    </border>
    <border>
      <left style="dashed">
        <color theme="0" tint="-0.24994659260841701"/>
      </left>
      <right/>
      <top style="dashed">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hair">
        <color theme="0" tint="-0.24994659260841701"/>
      </top>
      <bottom style="hair">
        <color theme="0" tint="-0.24994659260841701"/>
      </bottom>
      <diagonal/>
    </border>
    <border>
      <left style="medium">
        <color theme="0" tint="-0.24994659260841701"/>
      </left>
      <right style="medium">
        <color theme="0" tint="-0.24994659260841701"/>
      </right>
      <top style="hair">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hair">
        <color theme="0" tint="-0.24994659260841701"/>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top style="hair">
        <color theme="0" tint="-0.499984740745262"/>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thin">
        <color theme="0" tint="-0.499984740745262"/>
      </top>
      <bottom style="hair">
        <color theme="0" tint="-0.499984740745262"/>
      </bottom>
      <diagonal/>
    </border>
    <border>
      <left style="thin">
        <color theme="0"/>
      </left>
      <right/>
      <top/>
      <bottom style="medium">
        <color theme="0"/>
      </bottom>
      <diagonal/>
    </border>
    <border>
      <left style="medium">
        <color theme="0"/>
      </left>
      <right style="medium">
        <color theme="0"/>
      </right>
      <top/>
      <bottom style="medium">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s>
  <cellStyleXfs count="9">
    <xf numFmtId="0" fontId="0" fillId="0" borderId="0"/>
    <xf numFmtId="0" fontId="6" fillId="0" borderId="0" applyNumberForma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0" fontId="1" fillId="0" borderId="0"/>
    <xf numFmtId="0" fontId="1" fillId="0" borderId="0"/>
    <xf numFmtId="9" fontId="10" fillId="0" borderId="0" applyFont="0" applyFill="0" applyBorder="0" applyAlignment="0" applyProtection="0"/>
  </cellStyleXfs>
  <cellXfs count="371">
    <xf numFmtId="0" fontId="0" fillId="0" borderId="0" xfId="0"/>
    <xf numFmtId="0" fontId="0" fillId="0" borderId="0" xfId="0" applyFill="1"/>
    <xf numFmtId="0" fontId="0" fillId="0" borderId="0" xfId="0" applyFill="1" applyAlignment="1">
      <alignment horizontal="center"/>
    </xf>
    <xf numFmtId="0" fontId="4" fillId="0" borderId="0" xfId="0" applyFont="1" applyFill="1"/>
    <xf numFmtId="0" fontId="2" fillId="0" borderId="0" xfId="0" applyFont="1" applyAlignment="1">
      <alignment horizontal="center" vertical="center"/>
    </xf>
    <xf numFmtId="0" fontId="8" fillId="0" borderId="0" xfId="0" applyFont="1"/>
    <xf numFmtId="0" fontId="0" fillId="4" borderId="0" xfId="0" applyFill="1"/>
    <xf numFmtId="0" fontId="0" fillId="4" borderId="0" xfId="0" applyFill="1" applyAlignment="1">
      <alignment horizontal="center"/>
    </xf>
    <xf numFmtId="0" fontId="8" fillId="4" borderId="0" xfId="0" applyFont="1" applyFill="1"/>
    <xf numFmtId="0" fontId="0" fillId="3" borderId="0" xfId="0" applyFill="1"/>
    <xf numFmtId="0" fontId="0" fillId="3" borderId="0" xfId="0" applyFill="1" applyBorder="1"/>
    <xf numFmtId="0" fontId="0" fillId="3" borderId="0" xfId="0" applyFill="1" applyBorder="1" applyAlignment="1">
      <alignment horizontal="center"/>
    </xf>
    <xf numFmtId="0" fontId="2" fillId="3" borderId="0" xfId="0" applyFont="1" applyFill="1"/>
    <xf numFmtId="0" fontId="2" fillId="3" borderId="0" xfId="0" applyFont="1" applyFill="1" applyAlignment="1">
      <alignment horizontal="center"/>
    </xf>
    <xf numFmtId="0" fontId="13" fillId="3" borderId="0" xfId="0" applyFont="1" applyFill="1" applyAlignment="1">
      <alignment horizontal="center"/>
    </xf>
    <xf numFmtId="0" fontId="5" fillId="0" borderId="0" xfId="0" applyFont="1" applyFill="1"/>
    <xf numFmtId="0" fontId="5" fillId="0" borderId="0" xfId="0" applyFont="1" applyFill="1" applyAlignment="1">
      <alignment horizontal="center"/>
    </xf>
    <xf numFmtId="0" fontId="3" fillId="0" borderId="0" xfId="0" applyFont="1" applyFill="1" applyAlignment="1">
      <alignment horizontal="center" wrapText="1"/>
    </xf>
    <xf numFmtId="0" fontId="11" fillId="0" borderId="0" xfId="0" applyFont="1" applyFill="1" applyAlignment="1">
      <alignment horizontal="left" vertical="center"/>
    </xf>
    <xf numFmtId="0" fontId="12" fillId="0" borderId="0" xfId="0" applyFont="1" applyFill="1" applyAlignment="1">
      <alignment horizontal="center" vertical="center"/>
    </xf>
    <xf numFmtId="0" fontId="12" fillId="4" borderId="0" xfId="0" applyFont="1" applyFill="1" applyAlignment="1">
      <alignment horizontal="center" vertical="center"/>
    </xf>
    <xf numFmtId="0" fontId="12" fillId="4" borderId="17" xfId="0" applyFont="1" applyFill="1" applyBorder="1"/>
    <xf numFmtId="0" fontId="7" fillId="4" borderId="18" xfId="0" applyFont="1" applyFill="1" applyBorder="1" applyAlignment="1">
      <alignment horizontal="center"/>
    </xf>
    <xf numFmtId="0" fontId="8" fillId="0" borderId="0" xfId="0" applyFont="1" applyFill="1"/>
    <xf numFmtId="0" fontId="8" fillId="2" borderId="11" xfId="0" applyFont="1" applyFill="1" applyBorder="1" applyAlignment="1">
      <alignment horizontal="left" indent="2"/>
    </xf>
    <xf numFmtId="0" fontId="8" fillId="2" borderId="12" xfId="0" applyFont="1" applyFill="1" applyBorder="1" applyAlignment="1">
      <alignment horizontal="left" indent="2"/>
    </xf>
    <xf numFmtId="0" fontId="9" fillId="2" borderId="10" xfId="0" applyFont="1" applyFill="1" applyBorder="1" applyAlignment="1">
      <alignment vertical="center"/>
    </xf>
    <xf numFmtId="0" fontId="0" fillId="0" borderId="0" xfId="0" applyAlignment="1">
      <alignment vertical="center"/>
    </xf>
    <xf numFmtId="0" fontId="8" fillId="2" borderId="16" xfId="0" applyFont="1" applyFill="1" applyBorder="1" applyAlignment="1">
      <alignment horizontal="left" vertical="center" indent="2"/>
    </xf>
    <xf numFmtId="0" fontId="8" fillId="2" borderId="11" xfId="0" applyFont="1" applyFill="1" applyBorder="1" applyAlignment="1">
      <alignment horizontal="left" vertical="center" indent="2"/>
    </xf>
    <xf numFmtId="0" fontId="8" fillId="2" borderId="12" xfId="0" applyFont="1" applyFill="1" applyBorder="1" applyAlignment="1">
      <alignment horizontal="left" vertical="center" indent="2"/>
    </xf>
    <xf numFmtId="0" fontId="8" fillId="2" borderId="10" xfId="0" applyFont="1" applyFill="1" applyBorder="1" applyAlignment="1">
      <alignment horizontal="left" vertical="center" indent="2"/>
    </xf>
    <xf numFmtId="0" fontId="0" fillId="0" borderId="0" xfId="0" applyFont="1" applyAlignment="1">
      <alignment horizontal="left" vertical="center" indent="2"/>
    </xf>
    <xf numFmtId="0" fontId="8" fillId="0" borderId="19" xfId="0" applyFont="1" applyBorder="1" applyAlignment="1">
      <alignment horizontal="left" indent="3"/>
    </xf>
    <xf numFmtId="0" fontId="8" fillId="0" borderId="21" xfId="0" applyFont="1" applyBorder="1" applyAlignment="1">
      <alignment horizontal="left" indent="3"/>
    </xf>
    <xf numFmtId="164" fontId="8" fillId="0" borderId="0" xfId="0" applyNumberFormat="1" applyFont="1"/>
    <xf numFmtId="164" fontId="0" fillId="0" borderId="0" xfId="0" applyNumberFormat="1"/>
    <xf numFmtId="164" fontId="0" fillId="4" borderId="0" xfId="0" applyNumberFormat="1" applyFill="1"/>
    <xf numFmtId="164" fontId="0" fillId="0" borderId="0" xfId="0" applyNumberFormat="1" applyAlignment="1">
      <alignment horizontal="center"/>
    </xf>
    <xf numFmtId="0" fontId="15" fillId="0" borderId="0" xfId="0" applyFont="1"/>
    <xf numFmtId="0" fontId="15" fillId="0" borderId="0" xfId="0" applyFont="1" applyBorder="1"/>
    <xf numFmtId="0" fontId="16" fillId="0" borderId="0" xfId="0" applyFont="1" applyFill="1" applyBorder="1" applyAlignment="1">
      <alignment horizontal="center" vertical="center"/>
    </xf>
    <xf numFmtId="0" fontId="14" fillId="4" borderId="28" xfId="0" applyFont="1" applyFill="1" applyBorder="1" applyAlignment="1">
      <alignment horizontal="center" vertical="center"/>
    </xf>
    <xf numFmtId="0" fontId="17" fillId="0" borderId="0" xfId="0" applyFont="1" applyAlignment="1">
      <alignment horizontal="left"/>
    </xf>
    <xf numFmtId="49" fontId="17" fillId="0" borderId="0" xfId="0" applyNumberFormat="1" applyFont="1" applyAlignment="1">
      <alignment horizontal="left"/>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9" fillId="5" borderId="10" xfId="0" applyFont="1" applyFill="1" applyBorder="1" applyAlignment="1">
      <alignment vertical="center"/>
    </xf>
    <xf numFmtId="0" fontId="9" fillId="5" borderId="11" xfId="0" applyFont="1" applyFill="1" applyBorder="1" applyAlignment="1">
      <alignment vertical="center"/>
    </xf>
    <xf numFmtId="0" fontId="9" fillId="5" borderId="23" xfId="0" applyFont="1" applyFill="1" applyBorder="1" applyAlignment="1">
      <alignment vertical="center"/>
    </xf>
    <xf numFmtId="0" fontId="9" fillId="5" borderId="12" xfId="0" applyFont="1" applyFill="1" applyBorder="1" applyAlignment="1">
      <alignment vertical="center"/>
    </xf>
    <xf numFmtId="0" fontId="0" fillId="0" borderId="0" xfId="0" applyAlignment="1">
      <alignment wrapText="1"/>
    </xf>
    <xf numFmtId="0" fontId="0" fillId="0" borderId="0" xfId="0" applyFill="1" applyAlignment="1">
      <alignment vertical="center"/>
    </xf>
    <xf numFmtId="0" fontId="0" fillId="0" borderId="0" xfId="0" applyFont="1" applyAlignment="1">
      <alignment horizontal="left" vertical="center"/>
    </xf>
    <xf numFmtId="0" fontId="0" fillId="4" borderId="0" xfId="0" applyFill="1" applyAlignment="1">
      <alignment vertical="center"/>
    </xf>
    <xf numFmtId="0" fontId="0" fillId="0" borderId="0" xfId="0" applyAlignment="1">
      <alignment horizontal="left" vertical="center"/>
    </xf>
    <xf numFmtId="0" fontId="0" fillId="0" borderId="0" xfId="0" applyFill="1" applyAlignment="1">
      <alignment horizontal="left" vertical="center"/>
    </xf>
    <xf numFmtId="0" fontId="0" fillId="4" borderId="0" xfId="0" applyFill="1" applyAlignment="1">
      <alignment wrapText="1"/>
    </xf>
    <xf numFmtId="0" fontId="0" fillId="6" borderId="0" xfId="0" applyFill="1"/>
    <xf numFmtId="0" fontId="0" fillId="3" borderId="0" xfId="0" applyFill="1" applyAlignment="1">
      <alignment wrapText="1"/>
    </xf>
    <xf numFmtId="0" fontId="18" fillId="3" borderId="0" xfId="0" applyFont="1" applyFill="1"/>
    <xf numFmtId="0" fontId="19" fillId="0" borderId="0" xfId="0" applyFont="1" applyAlignment="1">
      <alignment wrapText="1"/>
    </xf>
    <xf numFmtId="0" fontId="8" fillId="0" borderId="0" xfId="0" applyFont="1" applyAlignment="1">
      <alignment wrapText="1"/>
    </xf>
    <xf numFmtId="0" fontId="8" fillId="3" borderId="0" xfId="0" applyFont="1" applyFill="1" applyAlignment="1">
      <alignment wrapText="1"/>
    </xf>
    <xf numFmtId="0" fontId="19" fillId="0" borderId="0" xfId="0" applyFont="1" applyAlignment="1">
      <alignment horizontal="left" vertical="center" wrapText="1"/>
    </xf>
    <xf numFmtId="0" fontId="19" fillId="0" borderId="0" xfId="0" applyFont="1"/>
    <xf numFmtId="0" fontId="19" fillId="0" borderId="0" xfId="0" applyFont="1" applyAlignment="1">
      <alignment horizontal="left" indent="4"/>
    </xf>
    <xf numFmtId="0" fontId="8" fillId="3" borderId="0" xfId="0" applyFont="1" applyFill="1"/>
    <xf numFmtId="43" fontId="0" fillId="4" borderId="0" xfId="0" applyNumberFormat="1" applyFill="1"/>
    <xf numFmtId="164" fontId="8" fillId="3" borderId="0" xfId="0" applyNumberFormat="1" applyFont="1" applyFill="1"/>
    <xf numFmtId="164" fontId="0" fillId="3" borderId="0" xfId="0" applyNumberFormat="1" applyFill="1"/>
    <xf numFmtId="0" fontId="2" fillId="5" borderId="15" xfId="0" applyFont="1" applyFill="1" applyBorder="1" applyAlignment="1">
      <alignment horizontal="center"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0" fillId="4" borderId="0" xfId="0" applyFill="1" applyAlignment="1">
      <alignment vertical="center" wrapText="1"/>
    </xf>
    <xf numFmtId="0" fontId="0" fillId="0" borderId="0" xfId="0" applyFont="1" applyAlignment="1">
      <alignment horizontal="left" vertical="center" wrapText="1"/>
    </xf>
    <xf numFmtId="0" fontId="7" fillId="3" borderId="0" xfId="1" applyFont="1" applyFill="1" applyBorder="1" applyAlignment="1">
      <alignment horizontal="left"/>
    </xf>
    <xf numFmtId="0" fontId="14" fillId="3" borderId="0" xfId="0" applyFont="1" applyFill="1" applyBorder="1" applyAlignment="1">
      <alignment horizontal="center" vertical="center"/>
    </xf>
    <xf numFmtId="0" fontId="0" fillId="0" borderId="45" xfId="0" applyBorder="1"/>
    <xf numFmtId="0" fontId="0" fillId="0" borderId="46" xfId="0" applyBorder="1"/>
    <xf numFmtId="0" fontId="14" fillId="5" borderId="15" xfId="0" applyFont="1" applyFill="1" applyBorder="1" applyAlignment="1">
      <alignment horizontal="center" vertical="center" wrapText="1"/>
    </xf>
    <xf numFmtId="43" fontId="7" fillId="3" borderId="0" xfId="1" applyNumberFormat="1" applyFont="1" applyFill="1" applyBorder="1" applyAlignment="1">
      <alignment horizontal="left"/>
    </xf>
    <xf numFmtId="0" fontId="6" fillId="0" borderId="0" xfId="1" applyAlignment="1">
      <alignment horizontal="left" indent="4"/>
    </xf>
    <xf numFmtId="0" fontId="24" fillId="3" borderId="0" xfId="1" applyFont="1" applyFill="1" applyBorder="1" applyAlignment="1">
      <alignment horizontal="left"/>
    </xf>
    <xf numFmtId="0" fontId="25" fillId="0" borderId="0" xfId="0" applyFont="1"/>
    <xf numFmtId="0" fontId="7" fillId="3" borderId="59" xfId="1" applyFont="1" applyFill="1" applyBorder="1" applyAlignment="1">
      <alignment horizontal="left"/>
    </xf>
    <xf numFmtId="0" fontId="0" fillId="3" borderId="59" xfId="0" applyFill="1" applyBorder="1"/>
    <xf numFmtId="0" fontId="0" fillId="0" borderId="0" xfId="0" applyBorder="1"/>
    <xf numFmtId="0" fontId="7" fillId="3" borderId="61" xfId="1" applyFont="1" applyFill="1" applyBorder="1" applyAlignment="1">
      <alignment horizontal="left"/>
    </xf>
    <xf numFmtId="0" fontId="26" fillId="7" borderId="0" xfId="0" applyFont="1" applyFill="1"/>
    <xf numFmtId="0" fontId="27" fillId="4" borderId="0" xfId="0" applyFont="1" applyFill="1"/>
    <xf numFmtId="0" fontId="29" fillId="0" borderId="0" xfId="0" applyFont="1" applyAlignment="1">
      <alignment horizontal="left" vertical="center"/>
    </xf>
    <xf numFmtId="0" fontId="30" fillId="4" borderId="0" xfId="0" applyFont="1" applyFill="1"/>
    <xf numFmtId="0" fontId="34" fillId="4" borderId="0" xfId="0" applyFont="1" applyFill="1"/>
    <xf numFmtId="0" fontId="35" fillId="4" borderId="0" xfId="0" applyFont="1" applyFill="1"/>
    <xf numFmtId="0" fontId="0" fillId="2" borderId="0" xfId="0" applyFill="1" applyBorder="1"/>
    <xf numFmtId="0" fontId="8" fillId="2" borderId="0" xfId="0" applyFont="1" applyFill="1" applyBorder="1"/>
    <xf numFmtId="0" fontId="0" fillId="2" borderId="66" xfId="0" applyFill="1" applyBorder="1"/>
    <xf numFmtId="0" fontId="0" fillId="2" borderId="67" xfId="0" applyFill="1" applyBorder="1"/>
    <xf numFmtId="0" fontId="0" fillId="2" borderId="68" xfId="0" applyFill="1" applyBorder="1"/>
    <xf numFmtId="0" fontId="0" fillId="2" borderId="69" xfId="0" applyFill="1" applyBorder="1"/>
    <xf numFmtId="0" fontId="0" fillId="2" borderId="46" xfId="0" applyFill="1" applyBorder="1"/>
    <xf numFmtId="0" fontId="8" fillId="2" borderId="69" xfId="0" applyFont="1" applyFill="1" applyBorder="1"/>
    <xf numFmtId="0" fontId="8" fillId="2" borderId="46" xfId="0" applyFont="1" applyFill="1" applyBorder="1"/>
    <xf numFmtId="0" fontId="8" fillId="2" borderId="70" xfId="0" applyFont="1" applyFill="1" applyBorder="1"/>
    <xf numFmtId="0" fontId="8" fillId="2" borderId="71" xfId="0" applyFont="1" applyFill="1" applyBorder="1"/>
    <xf numFmtId="0" fontId="8" fillId="2" borderId="72" xfId="0" applyFont="1" applyFill="1" applyBorder="1"/>
    <xf numFmtId="167" fontId="35" fillId="4" borderId="0" xfId="0" applyNumberFormat="1" applyFont="1" applyFill="1"/>
    <xf numFmtId="0" fontId="6" fillId="0" borderId="0" xfId="1" applyAlignment="1">
      <alignment horizontal="left" vertical="center" indent="2"/>
    </xf>
    <xf numFmtId="0" fontId="0" fillId="4" borderId="0" xfId="0" applyFill="1" applyBorder="1"/>
    <xf numFmtId="0" fontId="8" fillId="4" borderId="0" xfId="0" applyFont="1" applyFill="1" applyBorder="1"/>
    <xf numFmtId="2" fontId="35" fillId="4" borderId="0" xfId="0" applyNumberFormat="1" applyFont="1" applyFill="1"/>
    <xf numFmtId="167" fontId="27" fillId="4" borderId="0" xfId="0" applyNumberFormat="1" applyFont="1" applyFill="1"/>
    <xf numFmtId="0" fontId="37" fillId="0" borderId="0" xfId="0" applyFont="1" applyBorder="1" applyAlignment="1">
      <alignment horizontal="left" vertical="center"/>
    </xf>
    <xf numFmtId="0" fontId="6" fillId="0" borderId="0" xfId="1" applyFont="1" applyAlignment="1">
      <alignment horizontal="left" vertical="center" indent="3"/>
    </xf>
    <xf numFmtId="0" fontId="38" fillId="0" borderId="0" xfId="0" applyFont="1" applyAlignment="1">
      <alignment horizontal="left" vertical="center" indent="3"/>
    </xf>
    <xf numFmtId="0" fontId="40" fillId="3" borderId="58" xfId="1" applyFont="1" applyFill="1" applyBorder="1" applyAlignment="1">
      <alignment horizontal="left"/>
    </xf>
    <xf numFmtId="0" fontId="8" fillId="3" borderId="0" xfId="0" applyFont="1" applyFill="1" applyBorder="1" applyAlignment="1">
      <alignment horizontal="left" vertical="center" indent="2"/>
    </xf>
    <xf numFmtId="49" fontId="17" fillId="0" borderId="0" xfId="0" applyNumberFormat="1" applyFont="1" applyAlignment="1">
      <alignment horizontal="left" vertical="center"/>
    </xf>
    <xf numFmtId="0" fontId="0" fillId="0" borderId="0" xfId="0" applyAlignment="1">
      <alignment horizontal="center" vertical="center"/>
    </xf>
    <xf numFmtId="0" fontId="0" fillId="3" borderId="0" xfId="0" applyFill="1" applyAlignment="1">
      <alignment vertical="center"/>
    </xf>
    <xf numFmtId="0" fontId="0" fillId="4" borderId="0" xfId="0" applyFill="1" applyBorder="1" applyAlignment="1">
      <alignment vertical="center"/>
    </xf>
    <xf numFmtId="0" fontId="17" fillId="0" borderId="0" xfId="0" applyFont="1" applyAlignment="1">
      <alignment horizontal="left" vertical="center"/>
    </xf>
    <xf numFmtId="0" fontId="8" fillId="3" borderId="0" xfId="0" applyFont="1" applyFill="1" applyBorder="1" applyAlignment="1">
      <alignment horizontal="left" indent="2"/>
    </xf>
    <xf numFmtId="49" fontId="17" fillId="3" borderId="0" xfId="0" applyNumberFormat="1" applyFont="1" applyFill="1" applyAlignment="1">
      <alignment horizontal="left"/>
    </xf>
    <xf numFmtId="168" fontId="8" fillId="0" borderId="0" xfId="0" applyNumberFormat="1" applyFont="1"/>
    <xf numFmtId="168" fontId="8" fillId="3" borderId="0" xfId="0" applyNumberFormat="1" applyFont="1" applyFill="1"/>
    <xf numFmtId="0" fontId="0" fillId="3" borderId="0" xfId="0" applyFill="1" applyAlignment="1">
      <alignment horizontal="center"/>
    </xf>
    <xf numFmtId="164" fontId="0" fillId="3" borderId="0" xfId="0" applyNumberFormat="1" applyFill="1" applyAlignment="1">
      <alignment horizontal="center"/>
    </xf>
    <xf numFmtId="0" fontId="2" fillId="5" borderId="86" xfId="0" applyFont="1" applyFill="1" applyBorder="1" applyAlignment="1">
      <alignment horizontal="center" vertical="center" wrapText="1"/>
    </xf>
    <xf numFmtId="0" fontId="2" fillId="5" borderId="9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0" fillId="3" borderId="0" xfId="0" applyFill="1" applyAlignment="1">
      <alignment horizontal="center" vertical="center"/>
    </xf>
    <xf numFmtId="0" fontId="7" fillId="4" borderId="0" xfId="0" applyFont="1" applyFill="1"/>
    <xf numFmtId="0" fontId="19" fillId="4" borderId="0" xfId="0" applyFont="1" applyFill="1"/>
    <xf numFmtId="0" fontId="35" fillId="4" borderId="0" xfId="0" applyFont="1" applyFill="1" applyAlignment="1">
      <alignment wrapText="1"/>
    </xf>
    <xf numFmtId="0" fontId="43" fillId="4" borderId="0" xfId="0" applyFont="1" applyFill="1"/>
    <xf numFmtId="0" fontId="44" fillId="4" borderId="0" xfId="0" applyFont="1" applyFill="1"/>
    <xf numFmtId="164" fontId="27" fillId="4" borderId="0" xfId="0" applyNumberFormat="1" applyFont="1" applyFill="1"/>
    <xf numFmtId="0" fontId="45" fillId="4" borderId="0" xfId="0" applyFont="1" applyFill="1"/>
    <xf numFmtId="0" fontId="0" fillId="3" borderId="69" xfId="0" applyFill="1" applyBorder="1"/>
    <xf numFmtId="0" fontId="0" fillId="3" borderId="46" xfId="0" applyFill="1" applyBorder="1"/>
    <xf numFmtId="165" fontId="9" fillId="0" borderId="2" xfId="0" applyNumberFormat="1" applyFont="1" applyFill="1" applyBorder="1" applyAlignment="1">
      <alignment horizontal="center" vertical="center"/>
    </xf>
    <xf numFmtId="164" fontId="8" fillId="0" borderId="5" xfId="0" applyNumberFormat="1" applyFont="1" applyFill="1" applyBorder="1" applyAlignment="1">
      <alignment horizontal="right" vertical="center" indent="1"/>
    </xf>
    <xf numFmtId="164" fontId="8" fillId="0" borderId="8" xfId="0" applyNumberFormat="1" applyFont="1" applyFill="1" applyBorder="1" applyAlignment="1">
      <alignment horizontal="right" vertical="center" indent="1"/>
    </xf>
    <xf numFmtId="49" fontId="17" fillId="3" borderId="0" xfId="0" applyNumberFormat="1" applyFont="1" applyFill="1" applyAlignment="1">
      <alignment horizontal="left" vertical="center"/>
    </xf>
    <xf numFmtId="0" fontId="0" fillId="0" borderId="0" xfId="0" applyAlignment="1">
      <alignment horizontal="center"/>
    </xf>
    <xf numFmtId="0" fontId="41" fillId="4" borderId="82" xfId="1" applyFont="1" applyFill="1" applyBorder="1" applyAlignment="1">
      <alignment horizontal="left" indent="2"/>
    </xf>
    <xf numFmtId="0" fontId="41" fillId="4" borderId="83" xfId="1" applyFont="1" applyFill="1" applyBorder="1" applyAlignment="1">
      <alignment horizontal="left" indent="2"/>
    </xf>
    <xf numFmtId="0" fontId="0" fillId="4" borderId="85" xfId="0" applyFill="1" applyBorder="1"/>
    <xf numFmtId="166" fontId="8" fillId="0" borderId="43" xfId="8" applyNumberFormat="1" applyFont="1" applyBorder="1" applyAlignment="1">
      <alignment horizontal="center" vertical="center"/>
    </xf>
    <xf numFmtId="164" fontId="8" fillId="0" borderId="42" xfId="2" applyNumberFormat="1" applyFont="1" applyBorder="1" applyAlignment="1">
      <alignment horizontal="right" vertical="center" indent="1"/>
    </xf>
    <xf numFmtId="164" fontId="8" fillId="0" borderId="9" xfId="2" applyNumberFormat="1" applyFont="1" applyBorder="1" applyAlignment="1">
      <alignment horizontal="right" vertical="center" indent="1"/>
    </xf>
    <xf numFmtId="164" fontId="8" fillId="0" borderId="89" xfId="2" applyNumberFormat="1" applyFont="1" applyBorder="1" applyAlignment="1">
      <alignment horizontal="right" vertical="center" indent="1"/>
    </xf>
    <xf numFmtId="164" fontId="8" fillId="0" borderId="8" xfId="2" applyNumberFormat="1" applyFont="1" applyBorder="1" applyAlignment="1">
      <alignment horizontal="right" vertical="center" indent="1"/>
    </xf>
    <xf numFmtId="164" fontId="8" fillId="0" borderId="7" xfId="2" applyNumberFormat="1" applyFont="1" applyBorder="1" applyAlignment="1">
      <alignment horizontal="right" vertical="center" indent="1"/>
    </xf>
    <xf numFmtId="166" fontId="8" fillId="0" borderId="41" xfId="8" applyNumberFormat="1" applyFont="1" applyBorder="1" applyAlignment="1">
      <alignment horizontal="center" vertical="center"/>
    </xf>
    <xf numFmtId="164" fontId="8" fillId="0" borderId="40" xfId="2" applyNumberFormat="1" applyFont="1" applyBorder="1" applyAlignment="1">
      <alignment horizontal="right" vertical="center" indent="1"/>
    </xf>
    <xf numFmtId="164" fontId="8" fillId="0" borderId="6" xfId="2" applyNumberFormat="1" applyFont="1" applyBorder="1" applyAlignment="1">
      <alignment horizontal="right" vertical="center" indent="1"/>
    </xf>
    <xf numFmtId="164" fontId="8" fillId="0" borderId="88" xfId="2" applyNumberFormat="1" applyFont="1" applyBorder="1" applyAlignment="1">
      <alignment horizontal="right" vertical="center" indent="1"/>
    </xf>
    <xf numFmtId="164" fontId="8" fillId="0" borderId="5" xfId="2" applyNumberFormat="1" applyFont="1" applyBorder="1" applyAlignment="1">
      <alignment horizontal="right" vertical="center" indent="1"/>
    </xf>
    <xf numFmtId="164" fontId="8" fillId="0" borderId="4" xfId="2" applyNumberFormat="1" applyFont="1" applyBorder="1" applyAlignment="1">
      <alignment horizontal="right" vertical="center" indent="1"/>
    </xf>
    <xf numFmtId="166" fontId="9" fillId="0" borderId="39" xfId="8" applyNumberFormat="1" applyFont="1" applyBorder="1" applyAlignment="1">
      <alignment horizontal="center" vertical="center"/>
    </xf>
    <xf numFmtId="164" fontId="9" fillId="0" borderId="38" xfId="2" applyNumberFormat="1" applyFont="1" applyBorder="1" applyAlignment="1">
      <alignment horizontal="right" vertical="center" indent="1"/>
    </xf>
    <xf numFmtId="164" fontId="9" fillId="0" borderId="3" xfId="2" applyNumberFormat="1" applyFont="1" applyBorder="1" applyAlignment="1">
      <alignment horizontal="right" vertical="center" indent="1"/>
    </xf>
    <xf numFmtId="164" fontId="9" fillId="0" borderId="87" xfId="2" applyNumberFormat="1" applyFont="1" applyBorder="1" applyAlignment="1">
      <alignment horizontal="right" vertical="center" indent="1"/>
    </xf>
    <xf numFmtId="164" fontId="9" fillId="0" borderId="2" xfId="2" applyNumberFormat="1" applyFont="1" applyBorder="1" applyAlignment="1">
      <alignment horizontal="right" vertical="center" indent="1"/>
    </xf>
    <xf numFmtId="164" fontId="9" fillId="0" borderId="1" xfId="2" applyNumberFormat="1" applyFont="1" applyBorder="1" applyAlignment="1">
      <alignment horizontal="right" vertical="center" indent="1"/>
    </xf>
    <xf numFmtId="167" fontId="8" fillId="0" borderId="43" xfId="2" applyNumberFormat="1" applyFont="1" applyBorder="1" applyAlignment="1">
      <alignment horizontal="center" vertical="center"/>
    </xf>
    <xf numFmtId="167" fontId="8" fillId="0" borderId="41" xfId="2" applyNumberFormat="1" applyFont="1" applyBorder="1" applyAlignment="1">
      <alignment horizontal="center" vertical="center"/>
    </xf>
    <xf numFmtId="167" fontId="9" fillId="0" borderId="39" xfId="2" applyNumberFormat="1" applyFont="1" applyBorder="1" applyAlignment="1">
      <alignment horizontal="center" vertical="center"/>
    </xf>
    <xf numFmtId="165" fontId="9" fillId="0" borderId="38" xfId="2" applyNumberFormat="1" applyFont="1" applyBorder="1" applyAlignment="1">
      <alignment horizontal="right" vertical="center" indent="1"/>
    </xf>
    <xf numFmtId="165" fontId="9" fillId="0" borderId="3" xfId="2" applyNumberFormat="1" applyFont="1" applyBorder="1" applyAlignment="1">
      <alignment horizontal="right" vertical="center" indent="1"/>
    </xf>
    <xf numFmtId="165" fontId="9" fillId="0" borderId="87" xfId="2" applyNumberFormat="1" applyFont="1" applyBorder="1" applyAlignment="1">
      <alignment horizontal="right" vertical="center" indent="1"/>
    </xf>
    <xf numFmtId="165" fontId="9" fillId="0" borderId="2" xfId="2" applyNumberFormat="1" applyFont="1" applyBorder="1" applyAlignment="1">
      <alignment horizontal="right" vertical="center" indent="1"/>
    </xf>
    <xf numFmtId="165" fontId="9" fillId="0" borderId="1" xfId="2" applyNumberFormat="1" applyFont="1" applyBorder="1" applyAlignment="1">
      <alignment horizontal="right" vertical="center" indent="1"/>
    </xf>
    <xf numFmtId="166" fontId="8" fillId="0" borderId="0" xfId="8" applyNumberFormat="1" applyFont="1" applyBorder="1" applyAlignment="1">
      <alignment horizontal="center" vertical="center"/>
    </xf>
    <xf numFmtId="164" fontId="8" fillId="0" borderId="0" xfId="2" applyNumberFormat="1" applyFont="1" applyBorder="1" applyAlignment="1">
      <alignment horizontal="right" vertical="center" indent="1"/>
    </xf>
    <xf numFmtId="166" fontId="8" fillId="0" borderId="39" xfId="8" applyNumberFormat="1" applyFont="1" applyBorder="1" applyAlignment="1">
      <alignment horizontal="center" vertical="center"/>
    </xf>
    <xf numFmtId="164" fontId="8" fillId="0" borderId="38" xfId="2" applyNumberFormat="1" applyFont="1" applyBorder="1" applyAlignment="1">
      <alignment horizontal="right" vertical="center" indent="1"/>
    </xf>
    <xf numFmtId="164" fontId="8" fillId="0" borderId="3" xfId="2" applyNumberFormat="1" applyFont="1" applyBorder="1" applyAlignment="1">
      <alignment horizontal="right" vertical="center" indent="1"/>
    </xf>
    <xf numFmtId="164" fontId="8" fillId="0" borderId="87" xfId="2" applyNumberFormat="1" applyFont="1" applyBorder="1" applyAlignment="1">
      <alignment horizontal="right" vertical="center" indent="1"/>
    </xf>
    <xf numFmtId="164" fontId="8" fillId="0" borderId="2" xfId="2" applyNumberFormat="1" applyFont="1" applyBorder="1" applyAlignment="1">
      <alignment horizontal="right" vertical="center" indent="1"/>
    </xf>
    <xf numFmtId="164" fontId="8" fillId="0" borderId="1" xfId="2" applyNumberFormat="1" applyFont="1" applyBorder="1" applyAlignment="1">
      <alignment horizontal="right" vertical="center" indent="1"/>
    </xf>
    <xf numFmtId="166" fontId="0" fillId="0" borderId="0" xfId="8" applyNumberFormat="1" applyFont="1" applyAlignment="1">
      <alignment horizontal="center" vertical="center"/>
    </xf>
    <xf numFmtId="164" fontId="0" fillId="0" borderId="0" xfId="2" applyNumberFormat="1" applyFont="1" applyAlignment="1">
      <alignment horizontal="right" vertical="center" indent="1"/>
    </xf>
    <xf numFmtId="167" fontId="8" fillId="0" borderId="39" xfId="2" applyNumberFormat="1" applyFont="1" applyBorder="1" applyAlignment="1">
      <alignment horizontal="center" vertical="center"/>
    </xf>
    <xf numFmtId="164" fontId="0" fillId="0" borderId="0" xfId="2" applyNumberFormat="1" applyFont="1" applyAlignment="1">
      <alignment horizontal="center" vertical="center"/>
    </xf>
    <xf numFmtId="164" fontId="8" fillId="0" borderId="0" xfId="2" applyNumberFormat="1" applyFont="1" applyBorder="1" applyAlignment="1">
      <alignment horizontal="right"/>
    </xf>
    <xf numFmtId="43" fontId="8" fillId="0" borderId="42" xfId="2" applyNumberFormat="1" applyFont="1" applyBorder="1" applyAlignment="1">
      <alignment horizontal="center" vertical="center"/>
    </xf>
    <xf numFmtId="43" fontId="8" fillId="0" borderId="9" xfId="2" applyNumberFormat="1" applyFont="1" applyBorder="1" applyAlignment="1">
      <alignment horizontal="center" vertical="center"/>
    </xf>
    <xf numFmtId="43" fontId="8" fillId="0" borderId="89" xfId="2" applyNumberFormat="1" applyFont="1" applyBorder="1" applyAlignment="1">
      <alignment horizontal="center" vertical="center"/>
    </xf>
    <xf numFmtId="43" fontId="8" fillId="0" borderId="8" xfId="2" applyNumberFormat="1" applyFont="1" applyBorder="1" applyAlignment="1">
      <alignment horizontal="center" vertical="center"/>
    </xf>
    <xf numFmtId="43" fontId="8" fillId="0" borderId="7" xfId="2" applyNumberFormat="1" applyFont="1" applyBorder="1" applyAlignment="1">
      <alignment horizontal="center" vertical="center"/>
    </xf>
    <xf numFmtId="43" fontId="8" fillId="0" borderId="40" xfId="2" applyNumberFormat="1" applyFont="1" applyBorder="1" applyAlignment="1">
      <alignment horizontal="center" vertical="center"/>
    </xf>
    <xf numFmtId="43" fontId="8" fillId="0" borderId="6" xfId="2" applyNumberFormat="1" applyFont="1" applyBorder="1" applyAlignment="1">
      <alignment horizontal="center" vertical="center"/>
    </xf>
    <xf numFmtId="43" fontId="8" fillId="0" borderId="88" xfId="2" applyNumberFormat="1" applyFont="1" applyBorder="1" applyAlignment="1">
      <alignment horizontal="center" vertical="center"/>
    </xf>
    <xf numFmtId="43" fontId="8" fillId="0" borderId="5" xfId="2" applyNumberFormat="1" applyFont="1" applyBorder="1" applyAlignment="1">
      <alignment horizontal="center" vertical="center"/>
    </xf>
    <xf numFmtId="43" fontId="8" fillId="0" borderId="4" xfId="2" applyNumberFormat="1" applyFont="1" applyBorder="1" applyAlignment="1">
      <alignment horizontal="center" vertical="center"/>
    </xf>
    <xf numFmtId="43" fontId="8" fillId="0" borderId="38" xfId="2" applyNumberFormat="1" applyFont="1" applyBorder="1" applyAlignment="1">
      <alignment horizontal="center" vertical="center"/>
    </xf>
    <xf numFmtId="43" fontId="8" fillId="0" borderId="3" xfId="2" applyNumberFormat="1" applyFont="1" applyBorder="1" applyAlignment="1">
      <alignment horizontal="center" vertical="center"/>
    </xf>
    <xf numFmtId="43" fontId="8" fillId="0" borderId="87" xfId="2" applyNumberFormat="1" applyFont="1" applyBorder="1" applyAlignment="1">
      <alignment horizontal="center" vertical="center"/>
    </xf>
    <xf numFmtId="43" fontId="8" fillId="0" borderId="2" xfId="2" applyNumberFormat="1" applyFont="1" applyBorder="1" applyAlignment="1">
      <alignment horizontal="center" vertical="center"/>
    </xf>
    <xf numFmtId="43" fontId="8" fillId="0" borderId="1" xfId="2" applyNumberFormat="1" applyFont="1" applyBorder="1" applyAlignment="1">
      <alignment horizontal="center" vertical="center"/>
    </xf>
    <xf numFmtId="166" fontId="8" fillId="3" borderId="0" xfId="8" applyNumberFormat="1" applyFont="1" applyFill="1" applyBorder="1" applyAlignment="1">
      <alignment horizontal="center" vertical="center"/>
    </xf>
    <xf numFmtId="166" fontId="9" fillId="0" borderId="0" xfId="8" applyNumberFormat="1" applyFont="1" applyBorder="1" applyAlignment="1">
      <alignment horizontal="center" vertical="center"/>
    </xf>
    <xf numFmtId="166" fontId="9" fillId="3" borderId="0" xfId="8" applyNumberFormat="1" applyFont="1" applyFill="1" applyBorder="1" applyAlignment="1">
      <alignment horizontal="center" vertical="center"/>
    </xf>
    <xf numFmtId="167" fontId="8" fillId="0" borderId="0" xfId="2" applyNumberFormat="1" applyFont="1" applyBorder="1" applyAlignment="1">
      <alignment horizontal="center" vertical="center"/>
    </xf>
    <xf numFmtId="167" fontId="8" fillId="3" borderId="0" xfId="2" applyNumberFormat="1" applyFont="1" applyFill="1" applyBorder="1" applyAlignment="1">
      <alignment horizontal="center" vertical="center"/>
    </xf>
    <xf numFmtId="167" fontId="9" fillId="0" borderId="0" xfId="2" applyNumberFormat="1" applyFont="1" applyBorder="1" applyAlignment="1">
      <alignment horizontal="center" vertical="center"/>
    </xf>
    <xf numFmtId="167" fontId="9" fillId="3" borderId="0" xfId="2" applyNumberFormat="1" applyFont="1" applyFill="1" applyBorder="1" applyAlignment="1">
      <alignment horizontal="center" vertical="center"/>
    </xf>
    <xf numFmtId="166" fontId="0" fillId="3" borderId="0" xfId="8" applyNumberFormat="1" applyFont="1" applyFill="1" applyAlignment="1">
      <alignment horizontal="center" vertical="center"/>
    </xf>
    <xf numFmtId="164" fontId="0" fillId="3" borderId="0" xfId="2" applyNumberFormat="1" applyFont="1" applyFill="1" applyAlignment="1">
      <alignment horizontal="center" vertical="center"/>
    </xf>
    <xf numFmtId="164" fontId="8" fillId="3" borderId="0" xfId="2" applyNumberFormat="1" applyFont="1" applyFill="1" applyBorder="1" applyAlignment="1">
      <alignment horizontal="right"/>
    </xf>
    <xf numFmtId="43" fontId="8" fillId="0" borderId="92" xfId="2" applyNumberFormat="1" applyFont="1" applyBorder="1" applyAlignment="1">
      <alignment horizontal="center" vertical="center"/>
    </xf>
    <xf numFmtId="43" fontId="8" fillId="0" borderId="7" xfId="4" applyFont="1" applyBorder="1" applyAlignment="1">
      <alignment horizontal="center" vertical="center"/>
    </xf>
    <xf numFmtId="43" fontId="8" fillId="0" borderId="91" xfId="2" applyNumberFormat="1" applyFont="1" applyBorder="1" applyAlignment="1">
      <alignment horizontal="center" vertical="center"/>
    </xf>
    <xf numFmtId="43" fontId="8" fillId="0" borderId="4" xfId="4" applyFont="1" applyBorder="1" applyAlignment="1">
      <alignment horizontal="center" vertical="center"/>
    </xf>
    <xf numFmtId="43" fontId="8" fillId="0" borderId="93" xfId="2" applyNumberFormat="1" applyFont="1" applyBorder="1" applyAlignment="1">
      <alignment horizontal="center" vertical="center"/>
    </xf>
    <xf numFmtId="168" fontId="8" fillId="0" borderId="40" xfId="2" applyNumberFormat="1" applyFont="1" applyBorder="1" applyAlignment="1">
      <alignment horizontal="center" vertical="center"/>
    </xf>
    <xf numFmtId="168" fontId="8" fillId="0" borderId="6" xfId="2" applyNumberFormat="1" applyFont="1" applyBorder="1" applyAlignment="1">
      <alignment horizontal="center" vertical="center"/>
    </xf>
    <xf numFmtId="168" fontId="8" fillId="0" borderId="88" xfId="2" applyNumberFormat="1" applyFont="1" applyBorder="1" applyAlignment="1">
      <alignment horizontal="center" vertical="center"/>
    </xf>
    <xf numFmtId="168" fontId="8" fillId="0" borderId="5" xfId="2" applyNumberFormat="1" applyFont="1" applyBorder="1" applyAlignment="1">
      <alignment horizontal="center" vertical="center"/>
    </xf>
    <xf numFmtId="43" fontId="8" fillId="0" borderId="92" xfId="2" applyNumberFormat="1" applyFont="1" applyBorder="1" applyAlignment="1">
      <alignment horizontal="right"/>
    </xf>
    <xf numFmtId="43" fontId="8" fillId="0" borderId="51" xfId="2" applyNumberFormat="1" applyFont="1" applyBorder="1" applyAlignment="1">
      <alignment horizontal="right" indent="2"/>
    </xf>
    <xf numFmtId="43" fontId="8" fillId="0" borderId="91" xfId="2" applyNumberFormat="1" applyFont="1" applyBorder="1" applyAlignment="1">
      <alignment horizontal="right"/>
    </xf>
    <xf numFmtId="43" fontId="8" fillId="0" borderId="50" xfId="2" applyNumberFormat="1" applyFont="1" applyBorder="1" applyAlignment="1">
      <alignment horizontal="right"/>
    </xf>
    <xf numFmtId="43" fontId="8" fillId="0" borderId="93" xfId="2" applyNumberFormat="1" applyFont="1" applyBorder="1" applyAlignment="1">
      <alignment horizontal="right"/>
    </xf>
    <xf numFmtId="43" fontId="8" fillId="0" borderId="52" xfId="2" applyNumberFormat="1" applyFont="1" applyBorder="1" applyAlignment="1">
      <alignment horizontal="right"/>
    </xf>
    <xf numFmtId="166" fontId="8" fillId="3" borderId="0" xfId="8" applyNumberFormat="1" applyFont="1" applyFill="1"/>
    <xf numFmtId="164" fontId="9" fillId="0" borderId="49" xfId="2" applyNumberFormat="1" applyFont="1" applyBorder="1" applyAlignment="1">
      <alignment horizontal="right" vertical="center" indent="1"/>
    </xf>
    <xf numFmtId="167" fontId="39" fillId="3" borderId="0" xfId="2" applyNumberFormat="1" applyFont="1" applyFill="1" applyBorder="1" applyAlignment="1">
      <alignment horizontal="center" vertical="center"/>
    </xf>
    <xf numFmtId="167" fontId="39" fillId="0" borderId="41" xfId="2" applyNumberFormat="1" applyFont="1" applyBorder="1" applyAlignment="1">
      <alignment horizontal="center" vertical="center"/>
    </xf>
    <xf numFmtId="164" fontId="8" fillId="3" borderId="0" xfId="2" applyNumberFormat="1" applyFont="1" applyFill="1" applyBorder="1" applyAlignment="1">
      <alignment horizontal="right" vertical="center" indent="1"/>
    </xf>
    <xf numFmtId="164" fontId="8" fillId="0" borderId="6" xfId="2" applyNumberFormat="1" applyFont="1" applyBorder="1" applyAlignment="1">
      <alignment horizontal="right"/>
    </xf>
    <xf numFmtId="164" fontId="8" fillId="0" borderId="88" xfId="2" applyNumberFormat="1" applyFont="1" applyBorder="1" applyAlignment="1">
      <alignment horizontal="right"/>
    </xf>
    <xf numFmtId="164" fontId="8" fillId="0" borderId="5" xfId="2" applyNumberFormat="1" applyFont="1" applyBorder="1" applyAlignment="1">
      <alignment horizontal="right"/>
    </xf>
    <xf numFmtId="168" fontId="8" fillId="0" borderId="50" xfId="2" applyNumberFormat="1" applyFont="1" applyBorder="1" applyAlignment="1">
      <alignment horizontal="right"/>
    </xf>
    <xf numFmtId="168" fontId="8" fillId="0" borderId="4" xfId="2" applyNumberFormat="1" applyFont="1" applyBorder="1" applyAlignment="1">
      <alignment horizontal="center" vertical="center"/>
    </xf>
    <xf numFmtId="43" fontId="8" fillId="0" borderId="49" xfId="2" applyNumberFormat="1" applyFont="1" applyBorder="1" applyAlignment="1">
      <alignment horizontal="center" vertical="center"/>
    </xf>
    <xf numFmtId="43" fontId="8" fillId="0" borderId="0" xfId="2" applyNumberFormat="1" applyFont="1" applyBorder="1" applyAlignment="1">
      <alignment horizontal="center" vertical="center"/>
    </xf>
    <xf numFmtId="43" fontId="0" fillId="4" borderId="0" xfId="2" applyFont="1" applyFill="1"/>
    <xf numFmtId="164" fontId="0" fillId="4" borderId="0" xfId="2" applyNumberFormat="1" applyFont="1" applyFill="1"/>
    <xf numFmtId="164" fontId="8" fillId="0" borderId="0" xfId="2" applyNumberFormat="1" applyFont="1" applyBorder="1" applyAlignment="1">
      <alignment horizontal="center" vertical="center"/>
    </xf>
    <xf numFmtId="43" fontId="8" fillId="0" borderId="0" xfId="2" applyFont="1" applyBorder="1" applyAlignment="1">
      <alignment horizontal="center" vertical="center"/>
    </xf>
    <xf numFmtId="164" fontId="8" fillId="3" borderId="0" xfId="2" applyNumberFormat="1" applyFont="1" applyFill="1" applyBorder="1" applyAlignment="1">
      <alignment horizontal="center" vertical="center"/>
    </xf>
    <xf numFmtId="43" fontId="8" fillId="0" borderId="0" xfId="2" applyFont="1" applyBorder="1" applyAlignment="1">
      <alignment horizontal="center" vertical="center" wrapText="1"/>
    </xf>
    <xf numFmtId="164" fontId="8" fillId="0" borderId="37" xfId="2" applyNumberFormat="1" applyFont="1" applyBorder="1" applyAlignment="1">
      <alignment horizontal="center" vertical="center"/>
    </xf>
    <xf numFmtId="43" fontId="8" fillId="0" borderId="36" xfId="2" applyFont="1" applyBorder="1" applyAlignment="1">
      <alignment horizontal="center" vertical="center"/>
    </xf>
    <xf numFmtId="164" fontId="8" fillId="0" borderId="35" xfId="2" applyNumberFormat="1" applyFont="1" applyBorder="1" applyAlignment="1">
      <alignment horizontal="center" vertical="center"/>
    </xf>
    <xf numFmtId="43" fontId="8" fillId="0" borderId="29" xfId="2" applyFont="1" applyBorder="1" applyAlignment="1">
      <alignment horizontal="center" vertical="center"/>
    </xf>
    <xf numFmtId="43" fontId="9" fillId="0" borderId="53" xfId="2" applyFont="1" applyBorder="1" applyAlignment="1">
      <alignment horizontal="center" vertical="center"/>
    </xf>
    <xf numFmtId="164" fontId="9" fillId="0" borderId="34" xfId="2" applyNumberFormat="1" applyFont="1" applyBorder="1" applyAlignment="1">
      <alignment horizontal="center" vertical="center"/>
    </xf>
    <xf numFmtId="43" fontId="9" fillId="0" borderId="33" xfId="2" applyFont="1" applyBorder="1" applyAlignment="1">
      <alignment horizontal="center" vertical="center"/>
    </xf>
    <xf numFmtId="164" fontId="9" fillId="0" borderId="33" xfId="2" applyNumberFormat="1" applyFont="1" applyBorder="1" applyAlignment="1">
      <alignment horizontal="center" vertical="center"/>
    </xf>
    <xf numFmtId="43" fontId="8" fillId="3" borderId="0" xfId="2" applyFont="1" applyFill="1" applyBorder="1" applyAlignment="1">
      <alignment horizontal="center" vertical="center"/>
    </xf>
    <xf numFmtId="164" fontId="0" fillId="0" borderId="0" xfId="2" applyNumberFormat="1" applyFont="1"/>
    <xf numFmtId="43" fontId="8" fillId="0" borderId="74" xfId="2" applyFont="1" applyBorder="1" applyAlignment="1">
      <alignment horizontal="center" vertical="center"/>
    </xf>
    <xf numFmtId="43" fontId="8" fillId="0" borderId="73" xfId="2" applyFont="1" applyBorder="1" applyAlignment="1">
      <alignment horizontal="center" vertical="center"/>
    </xf>
    <xf numFmtId="43" fontId="9" fillId="0" borderId="75" xfId="2" applyFont="1" applyBorder="1" applyAlignment="1">
      <alignment horizontal="center" vertical="center"/>
    </xf>
    <xf numFmtId="43" fontId="0" fillId="4" borderId="0" xfId="2" applyFont="1" applyFill="1" applyAlignment="1">
      <alignment wrapText="1"/>
    </xf>
    <xf numFmtId="164" fontId="8" fillId="0" borderId="65" xfId="2" applyNumberFormat="1" applyFont="1" applyBorder="1" applyAlignment="1">
      <alignment horizontal="center" vertical="center"/>
    </xf>
    <xf numFmtId="43" fontId="8" fillId="0" borderId="64" xfId="2" applyFont="1" applyBorder="1" applyAlignment="1">
      <alignment horizontal="center" vertical="center"/>
    </xf>
    <xf numFmtId="164" fontId="8" fillId="0" borderId="62" xfId="2" applyNumberFormat="1" applyFont="1" applyBorder="1" applyAlignment="1">
      <alignment horizontal="center" vertical="center"/>
    </xf>
    <xf numFmtId="43" fontId="9" fillId="0" borderId="0" xfId="2" applyFont="1" applyBorder="1" applyAlignment="1">
      <alignment vertical="top"/>
    </xf>
    <xf numFmtId="43" fontId="9" fillId="0" borderId="0" xfId="2" applyFont="1" applyBorder="1" applyAlignment="1">
      <alignment horizontal="left" vertical="top"/>
    </xf>
    <xf numFmtId="43" fontId="9" fillId="0" borderId="0" xfId="2" applyFont="1" applyBorder="1" applyAlignment="1">
      <alignment horizontal="center" vertical="top"/>
    </xf>
    <xf numFmtId="164" fontId="8" fillId="0" borderId="60" xfId="2" applyNumberFormat="1" applyFont="1" applyBorder="1" applyAlignment="1">
      <alignment horizontal="center" vertical="center"/>
    </xf>
    <xf numFmtId="43" fontId="8" fillId="0" borderId="59" xfId="2" applyFont="1" applyBorder="1" applyAlignment="1">
      <alignment horizontal="center" vertical="center"/>
    </xf>
    <xf numFmtId="164" fontId="8" fillId="3" borderId="62" xfId="2" applyNumberFormat="1" applyFont="1" applyFill="1" applyBorder="1" applyAlignment="1">
      <alignment horizontal="center" vertical="center"/>
    </xf>
    <xf numFmtId="43" fontId="9" fillId="3" borderId="0" xfId="2" applyFont="1" applyFill="1" applyBorder="1" applyAlignment="1">
      <alignment horizontal="right" vertical="center"/>
    </xf>
    <xf numFmtId="43" fontId="23" fillId="3" borderId="60" xfId="2" applyFont="1" applyFill="1" applyBorder="1" applyAlignment="1"/>
    <xf numFmtId="43" fontId="23" fillId="3" borderId="59" xfId="2" applyFont="1" applyFill="1" applyBorder="1" applyAlignment="1"/>
    <xf numFmtId="166" fontId="8" fillId="0" borderId="37" xfId="8" applyNumberFormat="1" applyFont="1" applyBorder="1" applyAlignment="1">
      <alignment horizontal="center" vertical="center"/>
    </xf>
    <xf numFmtId="166" fontId="8" fillId="0" borderId="36" xfId="8" applyNumberFormat="1" applyFont="1" applyBorder="1" applyAlignment="1">
      <alignment horizontal="center" vertical="center"/>
    </xf>
    <xf numFmtId="166" fontId="8" fillId="0" borderId="74" xfId="8" applyNumberFormat="1" applyFont="1" applyBorder="1" applyAlignment="1">
      <alignment horizontal="center" vertical="center"/>
    </xf>
    <xf numFmtId="166" fontId="8" fillId="0" borderId="35" xfId="8" applyNumberFormat="1" applyFont="1" applyBorder="1" applyAlignment="1">
      <alignment horizontal="center" vertical="center"/>
    </xf>
    <xf numFmtId="166" fontId="8" fillId="0" borderId="29" xfId="8" applyNumberFormat="1" applyFont="1" applyBorder="1" applyAlignment="1">
      <alignment horizontal="center" vertical="center"/>
    </xf>
    <xf numFmtId="166" fontId="8" fillId="0" borderId="73" xfId="8" applyNumberFormat="1" applyFont="1" applyBorder="1" applyAlignment="1">
      <alignment horizontal="center" vertical="center"/>
    </xf>
    <xf numFmtId="9" fontId="0" fillId="0" borderId="0" xfId="8" applyFont="1"/>
    <xf numFmtId="166" fontId="9" fillId="0" borderId="54" xfId="8" applyNumberFormat="1" applyFont="1" applyBorder="1" applyAlignment="1">
      <alignment horizontal="center" vertical="center"/>
    </xf>
    <xf numFmtId="166" fontId="9" fillId="0" borderId="53" xfId="8" applyNumberFormat="1" applyFont="1" applyBorder="1" applyAlignment="1">
      <alignment horizontal="center" vertical="center"/>
    </xf>
    <xf numFmtId="166" fontId="9" fillId="0" borderId="44" xfId="8" applyNumberFormat="1" applyFont="1" applyBorder="1" applyAlignment="1">
      <alignment horizontal="center" vertical="center"/>
    </xf>
    <xf numFmtId="166" fontId="0" fillId="4" borderId="0" xfId="8" applyNumberFormat="1" applyFont="1" applyFill="1"/>
    <xf numFmtId="43" fontId="8" fillId="0" borderId="37" xfId="2" applyFont="1" applyBorder="1" applyAlignment="1">
      <alignment horizontal="center" vertical="center"/>
    </xf>
    <xf numFmtId="43" fontId="8" fillId="0" borderId="35" xfId="2" applyFont="1" applyBorder="1" applyAlignment="1">
      <alignment horizontal="center" vertical="center"/>
    </xf>
    <xf numFmtId="43" fontId="8" fillId="0" borderId="35" xfId="2" applyFont="1" applyFill="1" applyBorder="1" applyAlignment="1">
      <alignment horizontal="center" vertical="center"/>
    </xf>
    <xf numFmtId="43" fontId="8" fillId="0" borderId="29" xfId="2" applyFont="1" applyFill="1" applyBorder="1" applyAlignment="1">
      <alignment horizontal="center" vertical="center"/>
    </xf>
    <xf numFmtId="43" fontId="9" fillId="0" borderId="54" xfId="2" applyFont="1" applyBorder="1" applyAlignment="1">
      <alignment horizontal="center" vertical="center"/>
    </xf>
    <xf numFmtId="43" fontId="9" fillId="0" borderId="44" xfId="2" applyFont="1" applyBorder="1" applyAlignment="1">
      <alignment horizontal="center" vertical="center"/>
    </xf>
    <xf numFmtId="165" fontId="8" fillId="0" borderId="22" xfId="2" applyNumberFormat="1" applyFont="1" applyBorder="1" applyAlignment="1">
      <alignment horizontal="left" indent="1"/>
    </xf>
    <xf numFmtId="165" fontId="8" fillId="0" borderId="20" xfId="2" applyNumberFormat="1" applyFont="1" applyBorder="1" applyAlignment="1">
      <alignment horizontal="left" indent="1"/>
    </xf>
    <xf numFmtId="165" fontId="7" fillId="4" borderId="18" xfId="2" applyNumberFormat="1" applyFont="1" applyFill="1" applyBorder="1" applyAlignment="1">
      <alignment horizontal="left" indent="1"/>
    </xf>
    <xf numFmtId="43" fontId="8" fillId="0" borderId="0" xfId="0" applyNumberFormat="1" applyFont="1"/>
    <xf numFmtId="164" fontId="9" fillId="0" borderId="35" xfId="2" applyNumberFormat="1" applyFont="1" applyBorder="1" applyAlignment="1">
      <alignment horizontal="center" vertical="center"/>
    </xf>
    <xf numFmtId="0" fontId="7" fillId="4" borderId="84" xfId="0" applyFont="1" applyFill="1" applyBorder="1"/>
    <xf numFmtId="0" fontId="0" fillId="0" borderId="0" xfId="0" applyAlignment="1">
      <alignment horizontal="center" vertical="center" wrapText="1"/>
    </xf>
    <xf numFmtId="0" fontId="14" fillId="4" borderId="28" xfId="0" applyFont="1" applyFill="1" applyBorder="1" applyAlignment="1">
      <alignment horizontal="center" vertical="center" wrapText="1"/>
    </xf>
    <xf numFmtId="164" fontId="8" fillId="0" borderId="0" xfId="2" applyNumberFormat="1" applyFont="1" applyBorder="1" applyAlignment="1">
      <alignment horizontal="center" vertical="center" wrapText="1"/>
    </xf>
    <xf numFmtId="0" fontId="0" fillId="4" borderId="0" xfId="0" applyFill="1" applyAlignment="1">
      <alignment horizontal="center" vertical="center" wrapText="1"/>
    </xf>
    <xf numFmtId="164" fontId="0" fillId="4" borderId="0" xfId="2" applyNumberFormat="1" applyFont="1" applyFill="1" applyAlignment="1">
      <alignment horizontal="center" vertical="center" wrapText="1"/>
    </xf>
    <xf numFmtId="43" fontId="0" fillId="4" borderId="0" xfId="2" applyFont="1" applyFill="1" applyAlignment="1">
      <alignment horizontal="center" vertical="center" wrapText="1"/>
    </xf>
    <xf numFmtId="164" fontId="0" fillId="4" borderId="0" xfId="0" applyNumberFormat="1" applyFill="1" applyAlignment="1">
      <alignment horizontal="center" vertical="center" wrapText="1"/>
    </xf>
    <xf numFmtId="43" fontId="8" fillId="0" borderId="29" xfId="2" applyFont="1" applyBorder="1" applyAlignment="1">
      <alignment horizontal="left" vertical="center"/>
    </xf>
    <xf numFmtId="164" fontId="8" fillId="0" borderId="29" xfId="2" applyNumberFormat="1" applyFont="1" applyBorder="1" applyAlignment="1">
      <alignment horizontal="center" vertical="center"/>
    </xf>
    <xf numFmtId="0" fontId="14" fillId="4" borderId="99" xfId="0" applyFont="1" applyFill="1" applyBorder="1" applyAlignment="1">
      <alignment horizontal="center" vertical="center" wrapText="1"/>
    </xf>
    <xf numFmtId="43" fontId="8" fillId="0" borderId="29" xfId="2"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6" fillId="0" borderId="0" xfId="1" applyAlignment="1">
      <alignment horizontal="left" vertical="center" wrapText="1" indent="4"/>
    </xf>
    <xf numFmtId="0" fontId="6" fillId="0" borderId="0" xfId="1" applyFont="1" applyAlignment="1">
      <alignment horizontal="left" vertical="center" indent="2"/>
    </xf>
    <xf numFmtId="0" fontId="6" fillId="0" borderId="0" xfId="1" applyAlignment="1">
      <alignment horizontal="left" vertical="center" wrapText="1" indent="1"/>
    </xf>
    <xf numFmtId="0" fontId="6" fillId="0" borderId="0" xfId="1" applyAlignment="1">
      <alignment horizontal="left" vertical="center" wrapText="1"/>
    </xf>
    <xf numFmtId="0" fontId="6" fillId="0" borderId="0" xfId="1" applyAlignment="1">
      <alignment horizontal="left"/>
    </xf>
    <xf numFmtId="0" fontId="29" fillId="0" borderId="0" xfId="0" applyFont="1" applyBorder="1" applyAlignment="1">
      <alignment horizontal="left" vertical="center" wrapText="1"/>
    </xf>
    <xf numFmtId="0" fontId="29" fillId="0" borderId="0" xfId="0" applyFont="1" applyBorder="1" applyAlignment="1">
      <alignment horizontal="left" vertical="top" wrapText="1"/>
    </xf>
    <xf numFmtId="0" fontId="36" fillId="0" borderId="0" xfId="0" applyFont="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9" fillId="2" borderId="66" xfId="0" applyFont="1" applyFill="1" applyBorder="1" applyAlignment="1">
      <alignment horizontal="left"/>
    </xf>
    <xf numFmtId="0" fontId="29" fillId="2" borderId="67" xfId="0" applyFont="1" applyFill="1" applyBorder="1" applyAlignment="1">
      <alignment horizontal="left"/>
    </xf>
    <xf numFmtId="0" fontId="29" fillId="2" borderId="68" xfId="0" applyFont="1" applyFill="1" applyBorder="1" applyAlignment="1">
      <alignment horizontal="left"/>
    </xf>
    <xf numFmtId="0" fontId="20" fillId="4" borderId="98" xfId="0" applyFont="1" applyFill="1" applyBorder="1" applyAlignment="1">
      <alignment horizontal="center"/>
    </xf>
    <xf numFmtId="0" fontId="20" fillId="4" borderId="31" xfId="0" applyFont="1" applyFill="1" applyBorder="1" applyAlignment="1">
      <alignment horizontal="center"/>
    </xf>
    <xf numFmtId="0" fontId="20" fillId="4" borderId="100" xfId="0" applyFont="1" applyFill="1" applyBorder="1" applyAlignment="1">
      <alignment horizontal="center"/>
    </xf>
    <xf numFmtId="0" fontId="20" fillId="4" borderId="101" xfId="0" applyFont="1" applyFill="1" applyBorder="1" applyAlignment="1">
      <alignment horizontal="center"/>
    </xf>
    <xf numFmtId="0" fontId="20" fillId="4" borderId="47" xfId="0" applyFont="1" applyFill="1" applyBorder="1" applyAlignment="1">
      <alignment horizontal="center"/>
    </xf>
    <xf numFmtId="0" fontId="20" fillId="4" borderId="48" xfId="0" applyFont="1" applyFill="1" applyBorder="1" applyAlignment="1">
      <alignment horizontal="center"/>
    </xf>
    <xf numFmtId="0" fontId="0" fillId="4" borderId="76" xfId="0" applyFill="1" applyBorder="1"/>
    <xf numFmtId="0" fontId="0" fillId="4" borderId="77" xfId="0" applyFill="1" applyBorder="1"/>
    <xf numFmtId="0" fontId="0" fillId="4" borderId="78" xfId="0" applyFill="1" applyBorder="1"/>
    <xf numFmtId="0" fontId="0" fillId="4" borderId="79" xfId="0" applyFill="1" applyBorder="1"/>
    <xf numFmtId="0" fontId="0" fillId="4" borderId="82" xfId="0" applyFill="1" applyBorder="1"/>
    <xf numFmtId="0" fontId="0" fillId="4" borderId="83" xfId="0" applyFill="1" applyBorder="1"/>
    <xf numFmtId="0" fontId="0" fillId="4" borderId="80" xfId="0" applyFill="1" applyBorder="1"/>
    <xf numFmtId="0" fontId="0" fillId="4" borderId="81" xfId="0" applyFill="1" applyBorder="1"/>
    <xf numFmtId="0" fontId="41" fillId="4" borderId="82" xfId="1" applyFont="1" applyFill="1" applyBorder="1" applyAlignment="1">
      <alignment horizontal="left" indent="2"/>
    </xf>
    <xf numFmtId="0" fontId="41" fillId="4" borderId="83" xfId="1" applyFont="1" applyFill="1" applyBorder="1" applyAlignment="1">
      <alignment horizontal="left" indent="2"/>
    </xf>
    <xf numFmtId="0" fontId="20" fillId="4" borderId="66" xfId="0" applyFont="1" applyFill="1" applyBorder="1" applyAlignment="1">
      <alignment horizontal="center"/>
    </xf>
    <xf numFmtId="0" fontId="20" fillId="4" borderId="68" xfId="0" applyFont="1" applyFill="1" applyBorder="1" applyAlignment="1">
      <alignment horizontal="center"/>
    </xf>
    <xf numFmtId="0" fontId="11" fillId="3" borderId="2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0" fillId="4" borderId="97" xfId="0" applyFill="1" applyBorder="1"/>
    <xf numFmtId="0" fontId="0" fillId="4" borderId="96" xfId="0" applyFill="1" applyBorder="1"/>
    <xf numFmtId="0" fontId="11" fillId="3" borderId="24"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0" fillId="4" borderId="0" xfId="0" applyFill="1" applyAlignment="1">
      <alignment horizontal="center" wrapText="1"/>
    </xf>
    <xf numFmtId="43" fontId="0" fillId="4" borderId="0" xfId="2" applyFont="1" applyFill="1" applyAlignment="1">
      <alignment horizontal="center" wrapText="1"/>
    </xf>
    <xf numFmtId="0" fontId="0" fillId="4" borderId="95" xfId="0" applyFill="1" applyBorder="1"/>
    <xf numFmtId="0" fontId="0" fillId="4" borderId="94" xfId="0" applyFill="1" applyBorder="1"/>
    <xf numFmtId="0" fontId="0" fillId="4" borderId="84" xfId="0" applyFill="1" applyBorder="1"/>
    <xf numFmtId="0" fontId="0" fillId="4" borderId="85" xfId="0" applyFill="1" applyBorder="1"/>
    <xf numFmtId="0" fontId="20" fillId="4" borderId="55" xfId="0" applyFont="1" applyFill="1" applyBorder="1" applyAlignment="1">
      <alignment horizontal="center" vertical="center" wrapText="1"/>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42" fillId="3" borderId="63" xfId="1" applyFont="1" applyFill="1" applyBorder="1" applyAlignment="1">
      <alignment horizontal="left" vertical="center" wrapText="1"/>
    </xf>
    <xf numFmtId="0" fontId="42" fillId="3" borderId="64" xfId="1" applyFont="1" applyFill="1" applyBorder="1" applyAlignment="1">
      <alignment horizontal="left" vertical="center" wrapText="1"/>
    </xf>
    <xf numFmtId="0" fontId="42" fillId="3" borderId="65" xfId="1" applyFont="1" applyFill="1" applyBorder="1" applyAlignment="1">
      <alignment horizontal="left" vertical="center" wrapText="1"/>
    </xf>
    <xf numFmtId="43" fontId="9" fillId="0" borderId="0" xfId="2" applyFont="1" applyBorder="1" applyAlignment="1">
      <alignment horizontal="center" vertical="top"/>
    </xf>
    <xf numFmtId="164" fontId="29" fillId="0" borderId="0" xfId="2" applyNumberFormat="1" applyFont="1" applyBorder="1" applyAlignment="1">
      <alignment horizontal="center" vertical="top" wrapText="1"/>
    </xf>
    <xf numFmtId="164" fontId="29" fillId="0" borderId="62" xfId="2" applyNumberFormat="1" applyFont="1" applyBorder="1" applyAlignment="1">
      <alignment horizontal="center" vertical="top" wrapText="1"/>
    </xf>
    <xf numFmtId="43" fontId="9" fillId="3" borderId="0" xfId="2" applyFont="1" applyFill="1" applyBorder="1" applyAlignment="1">
      <alignment horizontal="center" vertical="center"/>
    </xf>
  </cellXfs>
  <cellStyles count="9">
    <cellStyle name="Hipervínculo" xfId="1" builtinId="8"/>
    <cellStyle name="Millares 2" xfId="2"/>
    <cellStyle name="Millares 3" xfId="3"/>
    <cellStyle name="Millares 3 2" xfId="4"/>
    <cellStyle name="Normal" xfId="0" builtinId="0"/>
    <cellStyle name="Normal 2" xfId="5"/>
    <cellStyle name="Normal 3" xfId="6"/>
    <cellStyle name="Normal 4" xfId="7"/>
    <cellStyle name="Porcentaje 2" xfId="8"/>
  </cellStyles>
  <dxfs count="534">
    <dxf>
      <font>
        <b/>
        <i val="0"/>
        <color rgb="FF0070C0"/>
      </font>
    </dxf>
    <dxf>
      <font>
        <b/>
        <i val="0"/>
        <color rgb="FF006600"/>
      </font>
    </dxf>
    <dxf>
      <font>
        <b/>
        <i val="0"/>
        <color rgb="FFC000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6600"/>
      </font>
    </dxf>
    <dxf>
      <font>
        <b/>
        <i val="0"/>
        <color rgb="FFC00000"/>
      </font>
    </dxf>
    <dxf>
      <font>
        <b/>
        <i val="0"/>
        <color rgb="FF0070C0"/>
      </font>
    </dxf>
    <dxf>
      <font>
        <b/>
        <i val="0"/>
        <color rgb="FF006600"/>
      </font>
    </dxf>
    <dxf>
      <font>
        <b/>
        <i val="0"/>
        <color rgb="FFC000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6600"/>
      </font>
    </dxf>
    <dxf>
      <font>
        <b/>
        <i val="0"/>
        <color rgb="FFC00000"/>
      </font>
    </dxf>
    <dxf>
      <font>
        <b/>
        <i val="0"/>
        <color rgb="FF0070C0"/>
      </font>
    </dxf>
    <dxf>
      <font>
        <b/>
        <i val="0"/>
        <color rgb="FF006600"/>
      </font>
    </dxf>
    <dxf>
      <font>
        <b/>
        <i val="0"/>
        <color rgb="FFC000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6600"/>
      </font>
    </dxf>
    <dxf>
      <font>
        <b/>
        <i val="0"/>
        <color rgb="FFC00000"/>
      </font>
    </dxf>
    <dxf>
      <font>
        <b/>
        <i val="0"/>
        <color rgb="FF0070C0"/>
      </font>
    </dxf>
    <dxf>
      <font>
        <b/>
        <i val="0"/>
        <color rgb="FF006600"/>
      </font>
    </dxf>
    <dxf>
      <font>
        <b/>
        <i val="0"/>
        <color rgb="FFC000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6600"/>
      </font>
    </dxf>
    <dxf>
      <font>
        <b/>
        <i val="0"/>
        <color rgb="FFC00000"/>
      </font>
    </dxf>
    <dxf>
      <font>
        <b/>
        <i val="0"/>
        <color rgb="FF0070C0"/>
      </font>
    </dxf>
    <dxf>
      <font>
        <b/>
        <i val="0"/>
        <color rgb="FF006600"/>
      </font>
    </dxf>
    <dxf>
      <font>
        <b/>
        <i val="0"/>
        <color rgb="FFC000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6600"/>
      </font>
    </dxf>
    <dxf>
      <font>
        <b/>
        <i val="0"/>
        <color rgb="FFC00000"/>
      </font>
    </dxf>
    <dxf>
      <font>
        <b/>
        <i val="0"/>
        <color rgb="FF0070C0"/>
      </font>
    </dxf>
    <dxf>
      <font>
        <b/>
        <i val="0"/>
        <color rgb="FF006600"/>
      </font>
    </dxf>
    <dxf>
      <font>
        <b/>
        <i val="0"/>
        <color rgb="FFC000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6600"/>
      </font>
    </dxf>
    <dxf>
      <font>
        <b/>
        <i val="0"/>
        <color rgb="FFC00000"/>
      </font>
    </dxf>
    <dxf>
      <font>
        <b/>
        <i val="0"/>
        <color rgb="FF0070C0"/>
      </font>
    </dxf>
    <dxf>
      <font>
        <b/>
        <i val="0"/>
        <color rgb="FF006600"/>
      </font>
    </dxf>
    <dxf>
      <font>
        <b/>
        <i val="0"/>
        <color rgb="FFC000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6600"/>
      </font>
    </dxf>
    <dxf>
      <font>
        <b/>
        <i val="0"/>
        <color rgb="FFC00000"/>
      </font>
    </dxf>
    <dxf>
      <font>
        <b/>
        <i val="0"/>
        <color rgb="FF0070C0"/>
      </font>
    </dxf>
    <dxf>
      <font>
        <b/>
        <i val="0"/>
        <color rgb="FF006600"/>
      </font>
    </dxf>
    <dxf>
      <font>
        <b/>
        <i val="0"/>
        <color rgb="FFC000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6600"/>
      </font>
    </dxf>
    <dxf>
      <font>
        <b/>
        <i val="0"/>
        <color rgb="FFC00000"/>
      </font>
    </dxf>
    <dxf>
      <font>
        <b/>
        <i val="0"/>
        <color rgb="FF0070C0"/>
      </font>
    </dxf>
    <dxf>
      <font>
        <b/>
        <i val="0"/>
        <color rgb="FF006600"/>
      </font>
    </dxf>
    <dxf>
      <font>
        <b/>
        <i val="0"/>
        <color rgb="FFC000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6600"/>
      </font>
    </dxf>
    <dxf>
      <font>
        <b/>
        <i val="0"/>
        <color rgb="FFC00000"/>
      </font>
    </dxf>
    <dxf>
      <font>
        <b/>
        <i val="0"/>
        <color rgb="FF0070C0"/>
      </font>
    </dxf>
    <dxf>
      <font>
        <b/>
        <i val="0"/>
        <color rgb="FF006600"/>
      </font>
    </dxf>
    <dxf>
      <font>
        <b/>
        <i val="0"/>
        <color rgb="FFC000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6600"/>
      </font>
    </dxf>
    <dxf>
      <font>
        <b/>
        <i val="0"/>
        <color rgb="FFC0000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6600"/>
      </font>
    </dxf>
    <dxf>
      <font>
        <b/>
        <i val="0"/>
        <color rgb="FFC0000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C00000"/>
      </font>
    </dxf>
    <dxf>
      <font>
        <b/>
        <i val="0"/>
        <color rgb="FF006600"/>
      </font>
    </dxf>
    <dxf>
      <font>
        <b/>
        <i val="0"/>
        <color rgb="FF006600"/>
      </font>
    </dxf>
    <dxf>
      <font>
        <b/>
        <i val="0"/>
        <color rgb="FFC00000"/>
      </font>
    </dxf>
    <dxf>
      <font>
        <b/>
        <i val="0"/>
        <color rgb="FF0070C0"/>
      </font>
    </dxf>
    <dxf>
      <font>
        <b/>
        <i val="0"/>
        <color rgb="FF0070C0"/>
      </font>
    </dxf>
    <dxf>
      <font>
        <b/>
        <i val="0"/>
        <color rgb="FF006600"/>
      </font>
    </dxf>
    <dxf>
      <font>
        <b/>
        <i val="0"/>
        <color rgb="FFC00000"/>
      </font>
    </dxf>
    <dxf>
      <font>
        <b/>
        <i val="0"/>
        <color rgb="FF0070C0"/>
      </font>
    </dxf>
  </dxfs>
  <tableStyles count="0" defaultTableStyle="TableStyleMedium2" defaultPivotStyle="PivotStyleLight16"/>
  <colors>
    <mruColors>
      <color rgb="FFC8C80A"/>
      <color rgb="FFF9A713"/>
      <color rgb="FFEA5A42"/>
      <color rgb="FF8C0C02"/>
      <color rgb="FFBEE566"/>
      <color rgb="FF89CBAC"/>
      <color rgb="FF006F7D"/>
      <color rgb="FFFF99CC"/>
      <color rgb="FF00808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'Total Bebidas Frías Global'!$W$8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'Total Bebidas Frías Global'!$X$7:$AC$7</c:f>
              <c:strCache>
                <c:ptCount val="6"/>
                <c:pt idx="0">
                  <c:v>TRIM 3 2015</c:v>
                </c:pt>
                <c:pt idx="1">
                  <c:v>TRIM 4 2015</c:v>
                </c:pt>
                <c:pt idx="2">
                  <c:v>TRIM 1 2016</c:v>
                </c:pt>
                <c:pt idx="3">
                  <c:v>TRIM 2 2016</c:v>
                </c:pt>
                <c:pt idx="4">
                  <c:v>TRIM 3 2016</c:v>
                </c:pt>
                <c:pt idx="5">
                  <c:v>TRIM 4 2016</c:v>
                </c:pt>
              </c:strCache>
            </c:strRef>
          </c:cat>
          <c:val>
            <c:numRef>
              <c:f>'Total Bebidas Frías Global'!$X$8:$AC$8</c:f>
              <c:numCache>
                <c:formatCode>General</c:formatCode>
                <c:ptCount val="6"/>
                <c:pt idx="0">
                  <c:v>1608.225858</c:v>
                </c:pt>
                <c:pt idx="1">
                  <c:v>1089.5148389999999</c:v>
                </c:pt>
                <c:pt idx="2">
                  <c:v>985.44736899999998</c:v>
                </c:pt>
                <c:pt idx="3">
                  <c:v>975.52461000000005</c:v>
                </c:pt>
                <c:pt idx="4">
                  <c:v>1496.311921</c:v>
                </c:pt>
                <c:pt idx="5">
                  <c:v>952.71161900000004</c:v>
                </c:pt>
              </c:numCache>
            </c:numRef>
          </c:val>
          <c:smooth val="1"/>
          <c:extLst xmlns:c16r2="http://schemas.microsoft.com/office/drawing/2015/06/chart">
            <c:ext xmlns:c16="http://schemas.microsoft.com/office/drawing/2014/chart" uri="{C3380CC4-5D6E-409C-BE32-E72D297353CC}">
              <c16:uniqueId val="{00000000-F117-4833-A33E-D3355FDF252B}"/>
            </c:ext>
          </c:extLst>
        </c:ser>
        <c:dLbls>
          <c:showLegendKey val="0"/>
          <c:showVal val="0"/>
          <c:showCatName val="0"/>
          <c:showSerName val="0"/>
          <c:showPercent val="0"/>
          <c:showBubbleSize val="0"/>
        </c:dLbls>
        <c:marker val="1"/>
        <c:smooth val="0"/>
        <c:axId val="405684304"/>
        <c:axId val="405685872"/>
      </c:lineChart>
      <c:catAx>
        <c:axId val="405684304"/>
        <c:scaling>
          <c:orientation val="minMax"/>
        </c:scaling>
        <c:delete val="0"/>
        <c:axPos val="b"/>
        <c:numFmt formatCode="General" sourceLinked="0"/>
        <c:majorTickMark val="out"/>
        <c:minorTickMark val="none"/>
        <c:tickLblPos val="nextTo"/>
        <c:txPr>
          <a:bodyPr/>
          <a:lstStyle/>
          <a:p>
            <a:pPr>
              <a:defRPr sz="1000" b="1"/>
            </a:pPr>
            <a:endParaRPr lang="es-ES"/>
          </a:p>
        </c:txPr>
        <c:crossAx val="405685872"/>
        <c:crosses val="autoZero"/>
        <c:auto val="1"/>
        <c:lblAlgn val="ctr"/>
        <c:lblOffset val="100"/>
        <c:noMultiLvlLbl val="0"/>
      </c:catAx>
      <c:valAx>
        <c:axId val="405685872"/>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05684304"/>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Anís!$W$8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Anís!$X$7:$AC$7</c:f>
              <c:strCache>
                <c:ptCount val="6"/>
                <c:pt idx="0">
                  <c:v>TRIM 3 2015</c:v>
                </c:pt>
                <c:pt idx="1">
                  <c:v>TRIM 4 2015</c:v>
                </c:pt>
                <c:pt idx="2">
                  <c:v>TRIM 1 2016</c:v>
                </c:pt>
                <c:pt idx="3">
                  <c:v>TRIM 2 2016</c:v>
                </c:pt>
                <c:pt idx="4">
                  <c:v>TRIM 3 2016</c:v>
                </c:pt>
                <c:pt idx="5">
                  <c:v>TRIM 4 2016</c:v>
                </c:pt>
              </c:strCache>
            </c:strRef>
          </c:cat>
          <c:val>
            <c:numRef>
              <c:f>Anís!$X$8:$AC$8</c:f>
              <c:numCache>
                <c:formatCode>General</c:formatCode>
                <c:ptCount val="6"/>
                <c:pt idx="0">
                  <c:v>1.636897</c:v>
                </c:pt>
                <c:pt idx="1">
                  <c:v>1.9892080000000001</c:v>
                </c:pt>
                <c:pt idx="2">
                  <c:v>1.7</c:v>
                </c:pt>
                <c:pt idx="3">
                  <c:v>1.5</c:v>
                </c:pt>
                <c:pt idx="4">
                  <c:v>2</c:v>
                </c:pt>
                <c:pt idx="5">
                  <c:v>1.7</c:v>
                </c:pt>
              </c:numCache>
            </c:numRef>
          </c:val>
          <c:smooth val="1"/>
          <c:extLst xmlns:c16r2="http://schemas.microsoft.com/office/drawing/2015/06/chart">
            <c:ext xmlns:c16="http://schemas.microsoft.com/office/drawing/2014/chart" uri="{C3380CC4-5D6E-409C-BE32-E72D297353CC}">
              <c16:uniqueId val="{00000000-E042-43DE-934E-9284C656E6CA}"/>
            </c:ext>
          </c:extLst>
        </c:ser>
        <c:dLbls>
          <c:showLegendKey val="0"/>
          <c:showVal val="0"/>
          <c:showCatName val="0"/>
          <c:showSerName val="0"/>
          <c:showPercent val="0"/>
          <c:showBubbleSize val="0"/>
        </c:dLbls>
        <c:marker val="1"/>
        <c:smooth val="0"/>
        <c:axId val="301539816"/>
        <c:axId val="301540208"/>
      </c:lineChart>
      <c:catAx>
        <c:axId val="301539816"/>
        <c:scaling>
          <c:orientation val="minMax"/>
        </c:scaling>
        <c:delete val="0"/>
        <c:axPos val="b"/>
        <c:numFmt formatCode="General" sourceLinked="0"/>
        <c:majorTickMark val="out"/>
        <c:minorTickMark val="none"/>
        <c:tickLblPos val="nextTo"/>
        <c:txPr>
          <a:bodyPr/>
          <a:lstStyle/>
          <a:p>
            <a:pPr>
              <a:defRPr sz="1000" b="1"/>
            </a:pPr>
            <a:endParaRPr lang="es-ES"/>
          </a:p>
        </c:txPr>
        <c:crossAx val="301540208"/>
        <c:crosses val="autoZero"/>
        <c:auto val="1"/>
        <c:lblAlgn val="ctr"/>
        <c:lblOffset val="100"/>
        <c:noMultiLvlLbl val="0"/>
      </c:catAx>
      <c:valAx>
        <c:axId val="301540208"/>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301539816"/>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Otras!$W$8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Otras!$X$7:$AC$7</c:f>
              <c:strCache>
                <c:ptCount val="6"/>
                <c:pt idx="0">
                  <c:v>TRIM 3 2015</c:v>
                </c:pt>
                <c:pt idx="1">
                  <c:v>TRIM 4 2015</c:v>
                </c:pt>
                <c:pt idx="2">
                  <c:v>TRIM 1 2016</c:v>
                </c:pt>
                <c:pt idx="3">
                  <c:v>TRIM 2 2016</c:v>
                </c:pt>
                <c:pt idx="4">
                  <c:v>TRIM 3 2016</c:v>
                </c:pt>
                <c:pt idx="5">
                  <c:v>TRIM 4 2016</c:v>
                </c:pt>
              </c:strCache>
            </c:strRef>
          </c:cat>
          <c:val>
            <c:numRef>
              <c:f>Otras!$X$8:$AC$8</c:f>
              <c:numCache>
                <c:formatCode>General</c:formatCode>
                <c:ptCount val="6"/>
                <c:pt idx="0">
                  <c:v>46.753300000000003</c:v>
                </c:pt>
                <c:pt idx="1">
                  <c:v>34.97054</c:v>
                </c:pt>
                <c:pt idx="2">
                  <c:v>28.5</c:v>
                </c:pt>
                <c:pt idx="3">
                  <c:v>24.6</c:v>
                </c:pt>
                <c:pt idx="4">
                  <c:v>37.200000000000003</c:v>
                </c:pt>
                <c:pt idx="5">
                  <c:v>26.5</c:v>
                </c:pt>
              </c:numCache>
            </c:numRef>
          </c:val>
          <c:smooth val="1"/>
          <c:extLst xmlns:c16r2="http://schemas.microsoft.com/office/drawing/2015/06/chart">
            <c:ext xmlns:c16="http://schemas.microsoft.com/office/drawing/2014/chart" uri="{C3380CC4-5D6E-409C-BE32-E72D297353CC}">
              <c16:uniqueId val="{00000000-86C1-47A0-9053-9A7EE8EE7C6C}"/>
            </c:ext>
          </c:extLst>
        </c:ser>
        <c:dLbls>
          <c:showLegendKey val="0"/>
          <c:showVal val="0"/>
          <c:showCatName val="0"/>
          <c:showSerName val="0"/>
          <c:showPercent val="0"/>
          <c:showBubbleSize val="0"/>
        </c:dLbls>
        <c:marker val="1"/>
        <c:smooth val="0"/>
        <c:axId val="301540992"/>
        <c:axId val="405690968"/>
      </c:lineChart>
      <c:catAx>
        <c:axId val="301540992"/>
        <c:scaling>
          <c:orientation val="minMax"/>
        </c:scaling>
        <c:delete val="0"/>
        <c:axPos val="b"/>
        <c:numFmt formatCode="General" sourceLinked="0"/>
        <c:majorTickMark val="out"/>
        <c:minorTickMark val="none"/>
        <c:tickLblPos val="nextTo"/>
        <c:txPr>
          <a:bodyPr/>
          <a:lstStyle/>
          <a:p>
            <a:pPr>
              <a:defRPr sz="1000" b="1"/>
            </a:pPr>
            <a:endParaRPr lang="es-ES"/>
          </a:p>
        </c:txPr>
        <c:crossAx val="405690968"/>
        <c:crosses val="autoZero"/>
        <c:auto val="1"/>
        <c:lblAlgn val="ctr"/>
        <c:lblOffset val="100"/>
        <c:noMultiLvlLbl val="0"/>
      </c:catAx>
      <c:valAx>
        <c:axId val="405690968"/>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301540992"/>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Cervezas!$W$8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Cervezas!$X$7:$AC$7</c:f>
              <c:strCache>
                <c:ptCount val="6"/>
                <c:pt idx="0">
                  <c:v>TRIM 3 2015</c:v>
                </c:pt>
                <c:pt idx="1">
                  <c:v>TRIM 4 2015</c:v>
                </c:pt>
                <c:pt idx="2">
                  <c:v>TRIM 1 2016</c:v>
                </c:pt>
                <c:pt idx="3">
                  <c:v>TRIM 2 2016</c:v>
                </c:pt>
                <c:pt idx="4">
                  <c:v>TRIM 3 2016</c:v>
                </c:pt>
                <c:pt idx="5">
                  <c:v>TRIM 4 2016</c:v>
                </c:pt>
              </c:strCache>
            </c:strRef>
          </c:cat>
          <c:val>
            <c:numRef>
              <c:f>Cervezas!$X$8:$AC$8</c:f>
              <c:numCache>
                <c:formatCode>General</c:formatCode>
                <c:ptCount val="6"/>
                <c:pt idx="0">
                  <c:v>731.32349999999997</c:v>
                </c:pt>
                <c:pt idx="1">
                  <c:v>476.68740000000003</c:v>
                </c:pt>
                <c:pt idx="2">
                  <c:v>430.2</c:v>
                </c:pt>
                <c:pt idx="3">
                  <c:v>439.4</c:v>
                </c:pt>
                <c:pt idx="4">
                  <c:v>690.5</c:v>
                </c:pt>
                <c:pt idx="5">
                  <c:v>416.5</c:v>
                </c:pt>
              </c:numCache>
            </c:numRef>
          </c:val>
          <c:smooth val="1"/>
          <c:extLst xmlns:c16r2="http://schemas.microsoft.com/office/drawing/2015/06/chart">
            <c:ext xmlns:c16="http://schemas.microsoft.com/office/drawing/2014/chart" uri="{C3380CC4-5D6E-409C-BE32-E72D297353CC}">
              <c16:uniqueId val="{00000000-47C0-4124-A94D-88570E5372F8}"/>
            </c:ext>
          </c:extLst>
        </c:ser>
        <c:dLbls>
          <c:showLegendKey val="0"/>
          <c:showVal val="0"/>
          <c:showCatName val="0"/>
          <c:showSerName val="0"/>
          <c:showPercent val="0"/>
          <c:showBubbleSize val="0"/>
        </c:dLbls>
        <c:marker val="1"/>
        <c:smooth val="0"/>
        <c:axId val="405688224"/>
        <c:axId val="405688616"/>
      </c:lineChart>
      <c:catAx>
        <c:axId val="405688224"/>
        <c:scaling>
          <c:orientation val="minMax"/>
        </c:scaling>
        <c:delete val="0"/>
        <c:axPos val="b"/>
        <c:numFmt formatCode="General" sourceLinked="0"/>
        <c:majorTickMark val="out"/>
        <c:minorTickMark val="none"/>
        <c:tickLblPos val="nextTo"/>
        <c:txPr>
          <a:bodyPr/>
          <a:lstStyle/>
          <a:p>
            <a:pPr>
              <a:defRPr sz="1000" b="1"/>
            </a:pPr>
            <a:endParaRPr lang="es-ES"/>
          </a:p>
        </c:txPr>
        <c:crossAx val="405688616"/>
        <c:crosses val="autoZero"/>
        <c:auto val="1"/>
        <c:lblAlgn val="ctr"/>
        <c:lblOffset val="100"/>
        <c:noMultiLvlLbl val="0"/>
      </c:catAx>
      <c:valAx>
        <c:axId val="405688616"/>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05688224"/>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6322180897917239E-2"/>
          <c:y val="8.8597858200878093E-2"/>
          <c:w val="0.6095538142393605"/>
          <c:h val="0.88525295059108866"/>
        </c:manualLayout>
      </c:layout>
      <c:barChart>
        <c:barDir val="col"/>
        <c:grouping val="percentStacked"/>
        <c:varyColors val="0"/>
        <c:ser>
          <c:idx val="1"/>
          <c:order val="0"/>
          <c:tx>
            <c:strRef>
              <c:f>Cervezas!$Y$12</c:f>
              <c:strCache>
                <c:ptCount val="1"/>
                <c:pt idx="0">
                  <c:v>CON ALCOHOL</c:v>
                </c:pt>
              </c:strCache>
            </c:strRef>
          </c:tx>
          <c:spPr>
            <a:solidFill>
              <a:srgbClr val="FFCC0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Cervezas!$W$13:$W$14</c:f>
              <c:strCache>
                <c:ptCount val="2"/>
                <c:pt idx="0">
                  <c:v>TRIM 4 2015</c:v>
                </c:pt>
                <c:pt idx="1">
                  <c:v>TRIM 4 2016</c:v>
                </c:pt>
              </c:strCache>
            </c:strRef>
          </c:cat>
          <c:val>
            <c:numRef>
              <c:f>Cervezas!$Y$13:$Y$14</c:f>
              <c:numCache>
                <c:formatCode>0.0</c:formatCode>
                <c:ptCount val="2"/>
                <c:pt idx="0">
                  <c:v>89.197772147243796</c:v>
                </c:pt>
                <c:pt idx="1">
                  <c:v>88.655010775051949</c:v>
                </c:pt>
              </c:numCache>
            </c:numRef>
          </c:val>
          <c:extLst xmlns:c16r2="http://schemas.microsoft.com/office/drawing/2015/06/chart">
            <c:ext xmlns:c16="http://schemas.microsoft.com/office/drawing/2014/chart" uri="{C3380CC4-5D6E-409C-BE32-E72D297353CC}">
              <c16:uniqueId val="{00000000-6D48-49CC-AEEC-1CA67E81102A}"/>
            </c:ext>
          </c:extLst>
        </c:ser>
        <c:ser>
          <c:idx val="3"/>
          <c:order val="1"/>
          <c:tx>
            <c:strRef>
              <c:f>Cervezas!$Z$12</c:f>
              <c:strCache>
                <c:ptCount val="1"/>
                <c:pt idx="0">
                  <c:v>SIN ALCOHOL</c:v>
                </c:pt>
              </c:strCache>
            </c:strRef>
          </c:tx>
          <c:spPr>
            <a:solidFill>
              <a:srgbClr val="FFFF0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Cervezas!$W$13:$W$14</c:f>
              <c:strCache>
                <c:ptCount val="2"/>
                <c:pt idx="0">
                  <c:v>TRIM 4 2015</c:v>
                </c:pt>
                <c:pt idx="1">
                  <c:v>TRIM 4 2016</c:v>
                </c:pt>
              </c:strCache>
            </c:strRef>
          </c:cat>
          <c:val>
            <c:numRef>
              <c:f>Cervezas!$Z$13:$Z$14</c:f>
              <c:numCache>
                <c:formatCode>0.0</c:formatCode>
                <c:ptCount val="2"/>
                <c:pt idx="0">
                  <c:v>10.802227852756184</c:v>
                </c:pt>
                <c:pt idx="1">
                  <c:v>11.344989224948057</c:v>
                </c:pt>
              </c:numCache>
            </c:numRef>
          </c:val>
          <c:extLst xmlns:c16r2="http://schemas.microsoft.com/office/drawing/2015/06/chart">
            <c:ext xmlns:c16="http://schemas.microsoft.com/office/drawing/2014/chart" uri="{C3380CC4-5D6E-409C-BE32-E72D297353CC}">
              <c16:uniqueId val="{00000001-6D48-49CC-AEEC-1CA67E81102A}"/>
            </c:ext>
          </c:extLst>
        </c:ser>
        <c:dLbls>
          <c:showLegendKey val="0"/>
          <c:showVal val="0"/>
          <c:showCatName val="0"/>
          <c:showSerName val="0"/>
          <c:showPercent val="0"/>
          <c:showBubbleSize val="0"/>
        </c:dLbls>
        <c:gapWidth val="47"/>
        <c:overlap val="100"/>
        <c:axId val="410315712"/>
        <c:axId val="410312576"/>
      </c:barChart>
      <c:catAx>
        <c:axId val="410315712"/>
        <c:scaling>
          <c:orientation val="minMax"/>
        </c:scaling>
        <c:delete val="0"/>
        <c:axPos val="b"/>
        <c:numFmt formatCode="General" sourceLinked="1"/>
        <c:majorTickMark val="none"/>
        <c:minorTickMark val="none"/>
        <c:tickLblPos val="high"/>
        <c:txPr>
          <a:bodyPr/>
          <a:lstStyle/>
          <a:p>
            <a:pPr>
              <a:defRPr b="1"/>
            </a:pPr>
            <a:endParaRPr lang="es-ES"/>
          </a:p>
        </c:txPr>
        <c:crossAx val="410312576"/>
        <c:crosses val="autoZero"/>
        <c:auto val="1"/>
        <c:lblAlgn val="ctr"/>
        <c:lblOffset val="100"/>
        <c:noMultiLvlLbl val="0"/>
      </c:catAx>
      <c:valAx>
        <c:axId val="410312576"/>
        <c:scaling>
          <c:orientation val="minMax"/>
          <c:min val="0"/>
        </c:scaling>
        <c:delete val="0"/>
        <c:axPos val="l"/>
        <c:minorGridlines/>
        <c:numFmt formatCode="0%" sourceLinked="1"/>
        <c:majorTickMark val="in"/>
        <c:minorTickMark val="in"/>
        <c:tickLblPos val="nextTo"/>
        <c:crossAx val="410315712"/>
        <c:crosses val="autoZero"/>
        <c:crossBetween val="between"/>
        <c:majorUnit val="0.2"/>
        <c:minorUnit val="0.1"/>
      </c:valAx>
      <c:spPr>
        <a:ln>
          <a:solidFill>
            <a:schemeClr val="bg1">
              <a:lumMod val="50000"/>
              <a:alpha val="78000"/>
            </a:schemeClr>
          </a:solidFill>
        </a:ln>
      </c:spPr>
    </c:plotArea>
    <c:legend>
      <c:legendPos val="r"/>
      <c:layout>
        <c:manualLayout>
          <c:xMode val="edge"/>
          <c:yMode val="edge"/>
          <c:x val="0.72922045699372573"/>
          <c:y val="8.8480757203772228E-2"/>
          <c:w val="0.2433997601260198"/>
          <c:h val="0.86195640644089"/>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'Cervezas CAlcohol'!$W$8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'Cervezas CAlcohol'!$X$7:$AC$7</c:f>
              <c:strCache>
                <c:ptCount val="6"/>
                <c:pt idx="0">
                  <c:v>TRIM 3 2015</c:v>
                </c:pt>
                <c:pt idx="1">
                  <c:v>TRIM 4 2015</c:v>
                </c:pt>
                <c:pt idx="2">
                  <c:v>TRIM 1 2016</c:v>
                </c:pt>
                <c:pt idx="3">
                  <c:v>TRIM 2 2016</c:v>
                </c:pt>
                <c:pt idx="4">
                  <c:v>TRIM 3 2016</c:v>
                </c:pt>
                <c:pt idx="5">
                  <c:v>TRIM 4 2016</c:v>
                </c:pt>
              </c:strCache>
            </c:strRef>
          </c:cat>
          <c:val>
            <c:numRef>
              <c:f>'Cervezas CAlcohol'!$X$8:$AC$8</c:f>
              <c:numCache>
                <c:formatCode>General</c:formatCode>
                <c:ptCount val="6"/>
                <c:pt idx="0">
                  <c:v>635.06460000000004</c:v>
                </c:pt>
                <c:pt idx="1">
                  <c:v>415.49529999999999</c:v>
                </c:pt>
                <c:pt idx="2">
                  <c:v>379.5</c:v>
                </c:pt>
                <c:pt idx="3">
                  <c:v>384.9</c:v>
                </c:pt>
                <c:pt idx="4">
                  <c:v>600.5</c:v>
                </c:pt>
                <c:pt idx="5">
                  <c:v>361.9</c:v>
                </c:pt>
              </c:numCache>
            </c:numRef>
          </c:val>
          <c:smooth val="1"/>
          <c:extLst xmlns:c16r2="http://schemas.microsoft.com/office/drawing/2015/06/chart">
            <c:ext xmlns:c16="http://schemas.microsoft.com/office/drawing/2014/chart" uri="{C3380CC4-5D6E-409C-BE32-E72D297353CC}">
              <c16:uniqueId val="{00000000-1045-464A-8C6C-4FD5DA89C46E}"/>
            </c:ext>
          </c:extLst>
        </c:ser>
        <c:dLbls>
          <c:showLegendKey val="0"/>
          <c:showVal val="0"/>
          <c:showCatName val="0"/>
          <c:showSerName val="0"/>
          <c:showPercent val="0"/>
          <c:showBubbleSize val="0"/>
        </c:dLbls>
        <c:marker val="1"/>
        <c:smooth val="0"/>
        <c:axId val="410312184"/>
        <c:axId val="410311792"/>
      </c:lineChart>
      <c:catAx>
        <c:axId val="410312184"/>
        <c:scaling>
          <c:orientation val="minMax"/>
        </c:scaling>
        <c:delete val="0"/>
        <c:axPos val="b"/>
        <c:numFmt formatCode="General" sourceLinked="0"/>
        <c:majorTickMark val="out"/>
        <c:minorTickMark val="none"/>
        <c:tickLblPos val="nextTo"/>
        <c:txPr>
          <a:bodyPr/>
          <a:lstStyle/>
          <a:p>
            <a:pPr>
              <a:defRPr sz="1000" b="1"/>
            </a:pPr>
            <a:endParaRPr lang="es-ES"/>
          </a:p>
        </c:txPr>
        <c:crossAx val="410311792"/>
        <c:crosses val="autoZero"/>
        <c:auto val="1"/>
        <c:lblAlgn val="ctr"/>
        <c:lblOffset val="100"/>
        <c:noMultiLvlLbl val="0"/>
      </c:catAx>
      <c:valAx>
        <c:axId val="410311792"/>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0312184"/>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'Cervezas SIN Alcohol '!$W$8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'Cervezas SIN Alcohol '!$X$7:$AC$7</c:f>
              <c:strCache>
                <c:ptCount val="6"/>
                <c:pt idx="0">
                  <c:v>TRIM 3 2015</c:v>
                </c:pt>
                <c:pt idx="1">
                  <c:v>TRIM 4 2015</c:v>
                </c:pt>
                <c:pt idx="2">
                  <c:v>TRIM 1 2016</c:v>
                </c:pt>
                <c:pt idx="3">
                  <c:v>TRIM 2 2016</c:v>
                </c:pt>
                <c:pt idx="4">
                  <c:v>TRIM 3 2016</c:v>
                </c:pt>
                <c:pt idx="5">
                  <c:v>TRIM 4 2016</c:v>
                </c:pt>
              </c:strCache>
            </c:strRef>
          </c:cat>
          <c:val>
            <c:numRef>
              <c:f>'Cervezas SIN Alcohol '!$X$8:$AC$8</c:f>
              <c:numCache>
                <c:formatCode>General</c:formatCode>
                <c:ptCount val="6"/>
                <c:pt idx="0">
                  <c:v>96.031930000000003</c:v>
                </c:pt>
                <c:pt idx="1">
                  <c:v>61.076799999999999</c:v>
                </c:pt>
                <c:pt idx="2">
                  <c:v>50.6</c:v>
                </c:pt>
                <c:pt idx="3">
                  <c:v>54.3</c:v>
                </c:pt>
                <c:pt idx="4">
                  <c:v>89.4</c:v>
                </c:pt>
                <c:pt idx="5">
                  <c:v>54.4</c:v>
                </c:pt>
              </c:numCache>
            </c:numRef>
          </c:val>
          <c:smooth val="1"/>
          <c:extLst xmlns:c16r2="http://schemas.microsoft.com/office/drawing/2015/06/chart">
            <c:ext xmlns:c16="http://schemas.microsoft.com/office/drawing/2014/chart" uri="{C3380CC4-5D6E-409C-BE32-E72D297353CC}">
              <c16:uniqueId val="{00000000-7055-4D45-8ACE-7A81DE12988A}"/>
            </c:ext>
          </c:extLst>
        </c:ser>
        <c:dLbls>
          <c:showLegendKey val="0"/>
          <c:showVal val="0"/>
          <c:showCatName val="0"/>
          <c:showSerName val="0"/>
          <c:showPercent val="0"/>
          <c:showBubbleSize val="0"/>
        </c:dLbls>
        <c:marker val="1"/>
        <c:smooth val="0"/>
        <c:axId val="410313360"/>
        <c:axId val="410312968"/>
      </c:lineChart>
      <c:catAx>
        <c:axId val="410313360"/>
        <c:scaling>
          <c:orientation val="minMax"/>
        </c:scaling>
        <c:delete val="0"/>
        <c:axPos val="b"/>
        <c:numFmt formatCode="General" sourceLinked="0"/>
        <c:majorTickMark val="out"/>
        <c:minorTickMark val="none"/>
        <c:tickLblPos val="nextTo"/>
        <c:txPr>
          <a:bodyPr/>
          <a:lstStyle/>
          <a:p>
            <a:pPr>
              <a:defRPr sz="1000" b="1"/>
            </a:pPr>
            <a:endParaRPr lang="es-ES"/>
          </a:p>
        </c:txPr>
        <c:crossAx val="410312968"/>
        <c:crosses val="autoZero"/>
        <c:auto val="1"/>
        <c:lblAlgn val="ctr"/>
        <c:lblOffset val="100"/>
        <c:noMultiLvlLbl val="0"/>
      </c:catAx>
      <c:valAx>
        <c:axId val="410312968"/>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0313360"/>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'Vinos y Derivados'!$W$8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'Vinos y Derivados'!$X$7:$AC$7</c:f>
              <c:strCache>
                <c:ptCount val="6"/>
                <c:pt idx="0">
                  <c:v>TRIM 3 2015</c:v>
                </c:pt>
                <c:pt idx="1">
                  <c:v>TRIM 4 2015</c:v>
                </c:pt>
                <c:pt idx="2">
                  <c:v>TRIM 1 2016</c:v>
                </c:pt>
                <c:pt idx="3">
                  <c:v>TRIM 2 2016</c:v>
                </c:pt>
                <c:pt idx="4">
                  <c:v>TRIM 3 2016</c:v>
                </c:pt>
                <c:pt idx="5">
                  <c:v>TRIM 4 2016</c:v>
                </c:pt>
              </c:strCache>
            </c:strRef>
          </c:cat>
          <c:val>
            <c:numRef>
              <c:f>'Vinos y Derivados'!$X$8:$AC$8</c:f>
              <c:numCache>
                <c:formatCode>General</c:formatCode>
                <c:ptCount val="6"/>
                <c:pt idx="0">
                  <c:v>117.5491</c:v>
                </c:pt>
                <c:pt idx="1">
                  <c:v>117.9303</c:v>
                </c:pt>
                <c:pt idx="2">
                  <c:v>93.2</c:v>
                </c:pt>
                <c:pt idx="3">
                  <c:v>73.400000000000006</c:v>
                </c:pt>
                <c:pt idx="4">
                  <c:v>105.8</c:v>
                </c:pt>
                <c:pt idx="5">
                  <c:v>95.3</c:v>
                </c:pt>
              </c:numCache>
            </c:numRef>
          </c:val>
          <c:smooth val="1"/>
          <c:extLst xmlns:c16r2="http://schemas.microsoft.com/office/drawing/2015/06/chart">
            <c:ext xmlns:c16="http://schemas.microsoft.com/office/drawing/2014/chart" uri="{C3380CC4-5D6E-409C-BE32-E72D297353CC}">
              <c16:uniqueId val="{00000000-D143-4509-85E7-4E034E34B0DF}"/>
            </c:ext>
          </c:extLst>
        </c:ser>
        <c:dLbls>
          <c:showLegendKey val="0"/>
          <c:showVal val="0"/>
          <c:showCatName val="0"/>
          <c:showSerName val="0"/>
          <c:showPercent val="0"/>
          <c:showBubbleSize val="0"/>
        </c:dLbls>
        <c:marker val="1"/>
        <c:smooth val="0"/>
        <c:axId val="410309832"/>
        <c:axId val="410309048"/>
      </c:lineChart>
      <c:catAx>
        <c:axId val="410309832"/>
        <c:scaling>
          <c:orientation val="minMax"/>
        </c:scaling>
        <c:delete val="0"/>
        <c:axPos val="b"/>
        <c:numFmt formatCode="General" sourceLinked="0"/>
        <c:majorTickMark val="out"/>
        <c:minorTickMark val="none"/>
        <c:tickLblPos val="nextTo"/>
        <c:txPr>
          <a:bodyPr/>
          <a:lstStyle/>
          <a:p>
            <a:pPr>
              <a:defRPr sz="1000" b="1"/>
            </a:pPr>
            <a:endParaRPr lang="es-ES"/>
          </a:p>
        </c:txPr>
        <c:crossAx val="410309048"/>
        <c:crosses val="autoZero"/>
        <c:auto val="1"/>
        <c:lblAlgn val="ctr"/>
        <c:lblOffset val="100"/>
        <c:noMultiLvlLbl val="0"/>
      </c:catAx>
      <c:valAx>
        <c:axId val="410309048"/>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0309832"/>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6322180897917239E-2"/>
          <c:y val="8.8597858200878093E-2"/>
          <c:w val="0.6095538142393605"/>
          <c:h val="0.88525295059108866"/>
        </c:manualLayout>
      </c:layout>
      <c:barChart>
        <c:barDir val="col"/>
        <c:grouping val="percentStacked"/>
        <c:varyColors val="0"/>
        <c:ser>
          <c:idx val="1"/>
          <c:order val="0"/>
          <c:tx>
            <c:strRef>
              <c:f>'Vinos y Derivados'!$Y$14</c:f>
              <c:strCache>
                <c:ptCount val="1"/>
                <c:pt idx="0">
                  <c:v>VINO</c:v>
                </c:pt>
              </c:strCache>
            </c:strRef>
          </c:tx>
          <c:spPr>
            <a:solidFill>
              <a:srgbClr val="FFCC0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'Vinos y Derivados'!$W$15:$W$16</c:f>
              <c:strCache>
                <c:ptCount val="2"/>
                <c:pt idx="0">
                  <c:v>TRIM 4 2015</c:v>
                </c:pt>
                <c:pt idx="1">
                  <c:v>TRIM 4 2016</c:v>
                </c:pt>
              </c:strCache>
            </c:strRef>
          </c:cat>
          <c:val>
            <c:numRef>
              <c:f>('Vinos y Derivados'!$Y$17,'Vinos y Derivados'!$Y$19)</c:f>
              <c:numCache>
                <c:formatCode>0.0</c:formatCode>
                <c:ptCount val="2"/>
                <c:pt idx="0">
                  <c:v>64.151973203321134</c:v>
                </c:pt>
                <c:pt idx="1">
                  <c:v>68.933646363350789</c:v>
                </c:pt>
              </c:numCache>
            </c:numRef>
          </c:val>
          <c:extLst xmlns:c16r2="http://schemas.microsoft.com/office/drawing/2015/06/chart">
            <c:ext xmlns:c16="http://schemas.microsoft.com/office/drawing/2014/chart" uri="{C3380CC4-5D6E-409C-BE32-E72D297353CC}">
              <c16:uniqueId val="{00000000-6DCA-493B-82C2-C89EC56E3540}"/>
            </c:ext>
          </c:extLst>
        </c:ser>
        <c:ser>
          <c:idx val="2"/>
          <c:order val="1"/>
          <c:tx>
            <c:strRef>
              <c:f>'Vinos y Derivados'!$AE$14</c:f>
              <c:strCache>
                <c:ptCount val="1"/>
                <c:pt idx="0">
                  <c:v>SIDRA</c:v>
                </c:pt>
              </c:strCache>
            </c:strRef>
          </c:tx>
          <c:spPr>
            <a:solidFill>
              <a:srgbClr val="92D05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'Vinos y Derivados'!$W$15:$W$16</c:f>
              <c:strCache>
                <c:ptCount val="2"/>
                <c:pt idx="0">
                  <c:v>TRIM 4 2015</c:v>
                </c:pt>
                <c:pt idx="1">
                  <c:v>TRIM 4 2016</c:v>
                </c:pt>
              </c:strCache>
            </c:strRef>
          </c:cat>
          <c:val>
            <c:numRef>
              <c:f>'Vinos y Derivados'!$AE$15:$AE$16</c:f>
              <c:numCache>
                <c:formatCode>0.0</c:formatCode>
                <c:ptCount val="2"/>
                <c:pt idx="0">
                  <c:v>10.441070191841369</c:v>
                </c:pt>
                <c:pt idx="1">
                  <c:v>8.3096169079884685</c:v>
                </c:pt>
              </c:numCache>
            </c:numRef>
          </c:val>
          <c:extLst xmlns:c16r2="http://schemas.microsoft.com/office/drawing/2015/06/chart">
            <c:ext xmlns:c16="http://schemas.microsoft.com/office/drawing/2014/chart" uri="{C3380CC4-5D6E-409C-BE32-E72D297353CC}">
              <c16:uniqueId val="{00000001-6DCA-493B-82C2-C89EC56E3540}"/>
            </c:ext>
          </c:extLst>
        </c:ser>
        <c:ser>
          <c:idx val="0"/>
          <c:order val="2"/>
          <c:tx>
            <c:strRef>
              <c:f>'Vinos y Derivados'!$AD$14</c:f>
              <c:strCache>
                <c:ptCount val="1"/>
                <c:pt idx="0">
                  <c:v>ESPUMOSOS (inc. Cava)</c:v>
                </c:pt>
              </c:strCache>
            </c:strRef>
          </c:tx>
          <c:spPr>
            <a:solidFill>
              <a:srgbClr val="FFFF0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'Vinos y Derivados'!$W$15:$W$16</c:f>
              <c:strCache>
                <c:ptCount val="2"/>
                <c:pt idx="0">
                  <c:v>TRIM 4 2015</c:v>
                </c:pt>
                <c:pt idx="1">
                  <c:v>TRIM 4 2016</c:v>
                </c:pt>
              </c:strCache>
            </c:strRef>
          </c:cat>
          <c:val>
            <c:numRef>
              <c:f>'Vinos y Derivados'!$AD$15:$AD$16</c:f>
              <c:numCache>
                <c:formatCode>0.0</c:formatCode>
                <c:ptCount val="2"/>
                <c:pt idx="0">
                  <c:v>23.690706554100835</c:v>
                </c:pt>
                <c:pt idx="1">
                  <c:v>18.13769717159505</c:v>
                </c:pt>
              </c:numCache>
            </c:numRef>
          </c:val>
          <c:extLst xmlns:c16r2="http://schemas.microsoft.com/office/drawing/2015/06/chart">
            <c:ext xmlns:c16="http://schemas.microsoft.com/office/drawing/2014/chart" uri="{C3380CC4-5D6E-409C-BE32-E72D297353CC}">
              <c16:uniqueId val="{00000002-6DCA-493B-82C2-C89EC56E3540}"/>
            </c:ext>
          </c:extLst>
        </c:ser>
        <c:ser>
          <c:idx val="3"/>
          <c:order val="3"/>
          <c:tx>
            <c:strRef>
              <c:f>'Vinos y Derivados'!$AC$14</c:f>
              <c:strCache>
                <c:ptCount val="1"/>
                <c:pt idx="0">
                  <c:v>TINTO DE VERANO</c:v>
                </c:pt>
              </c:strCache>
            </c:strRef>
          </c:tx>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'Vinos y Derivados'!$W$15:$W$16</c:f>
              <c:strCache>
                <c:ptCount val="2"/>
                <c:pt idx="0">
                  <c:v>TRIM 4 2015</c:v>
                </c:pt>
                <c:pt idx="1">
                  <c:v>TRIM 4 2016</c:v>
                </c:pt>
              </c:strCache>
            </c:strRef>
          </c:cat>
          <c:val>
            <c:numRef>
              <c:f>'Vinos y Derivados'!$AC$15:$AC$16</c:f>
              <c:numCache>
                <c:formatCode>0.0</c:formatCode>
                <c:ptCount val="2"/>
                <c:pt idx="0">
                  <c:v>1.7162500507366563</c:v>
                </c:pt>
                <c:pt idx="1">
                  <c:v>4.6190395570656841</c:v>
                </c:pt>
              </c:numCache>
            </c:numRef>
          </c:val>
          <c:extLst xmlns:c16r2="http://schemas.microsoft.com/office/drawing/2015/06/chart">
            <c:ext xmlns:c16="http://schemas.microsoft.com/office/drawing/2014/chart" uri="{C3380CC4-5D6E-409C-BE32-E72D297353CC}">
              <c16:uniqueId val="{00000003-6DCA-493B-82C2-C89EC56E3540}"/>
            </c:ext>
          </c:extLst>
        </c:ser>
        <c:dLbls>
          <c:showLegendKey val="0"/>
          <c:showVal val="0"/>
          <c:showCatName val="0"/>
          <c:showSerName val="0"/>
          <c:showPercent val="0"/>
          <c:showBubbleSize val="0"/>
        </c:dLbls>
        <c:gapWidth val="47"/>
        <c:overlap val="100"/>
        <c:axId val="410310616"/>
        <c:axId val="410311008"/>
      </c:barChart>
      <c:catAx>
        <c:axId val="410310616"/>
        <c:scaling>
          <c:orientation val="minMax"/>
        </c:scaling>
        <c:delete val="0"/>
        <c:axPos val="b"/>
        <c:numFmt formatCode="General" sourceLinked="1"/>
        <c:majorTickMark val="none"/>
        <c:minorTickMark val="none"/>
        <c:tickLblPos val="high"/>
        <c:txPr>
          <a:bodyPr/>
          <a:lstStyle/>
          <a:p>
            <a:pPr>
              <a:defRPr b="1"/>
            </a:pPr>
            <a:endParaRPr lang="es-ES"/>
          </a:p>
        </c:txPr>
        <c:crossAx val="410311008"/>
        <c:crosses val="autoZero"/>
        <c:auto val="1"/>
        <c:lblAlgn val="ctr"/>
        <c:lblOffset val="100"/>
        <c:noMultiLvlLbl val="0"/>
      </c:catAx>
      <c:valAx>
        <c:axId val="410311008"/>
        <c:scaling>
          <c:orientation val="minMax"/>
          <c:min val="0"/>
        </c:scaling>
        <c:delete val="0"/>
        <c:axPos val="l"/>
        <c:minorGridlines/>
        <c:numFmt formatCode="0%" sourceLinked="1"/>
        <c:majorTickMark val="in"/>
        <c:minorTickMark val="in"/>
        <c:tickLblPos val="nextTo"/>
        <c:crossAx val="410310616"/>
        <c:crosses val="autoZero"/>
        <c:crossBetween val="between"/>
        <c:majorUnit val="0.2"/>
        <c:minorUnit val="0.1"/>
      </c:valAx>
      <c:spPr>
        <a:ln>
          <a:solidFill>
            <a:schemeClr val="bg1">
              <a:lumMod val="50000"/>
              <a:alpha val="78000"/>
            </a:schemeClr>
          </a:solidFill>
        </a:ln>
      </c:spPr>
    </c:plotArea>
    <c:legend>
      <c:legendPos val="r"/>
      <c:layout>
        <c:manualLayout>
          <c:xMode val="edge"/>
          <c:yMode val="edge"/>
          <c:x val="0.71416163569628366"/>
          <c:y val="8.8480757203772228E-2"/>
          <c:w val="0.28583836430371629"/>
          <c:h val="0.57936441012585715"/>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Vino!$W$8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Vino!$X$7:$AC$7</c:f>
              <c:strCache>
                <c:ptCount val="6"/>
                <c:pt idx="0">
                  <c:v>TRIM 3 2015</c:v>
                </c:pt>
                <c:pt idx="1">
                  <c:v>TRIM 4 2015</c:v>
                </c:pt>
                <c:pt idx="2">
                  <c:v>TRIM 1 2016</c:v>
                </c:pt>
                <c:pt idx="3">
                  <c:v>TRIM 2 2016</c:v>
                </c:pt>
                <c:pt idx="4">
                  <c:v>TRIM 3 2016</c:v>
                </c:pt>
                <c:pt idx="5">
                  <c:v>TRIM 4 2016</c:v>
                </c:pt>
              </c:strCache>
            </c:strRef>
          </c:cat>
          <c:val>
            <c:numRef>
              <c:f>Vino!$X$8:$AC$8</c:f>
              <c:numCache>
                <c:formatCode>General</c:formatCode>
                <c:ptCount val="6"/>
                <c:pt idx="0">
                  <c:v>71.252679999999998</c:v>
                </c:pt>
                <c:pt idx="1">
                  <c:v>81.617429999999999</c:v>
                </c:pt>
                <c:pt idx="2">
                  <c:v>75.5</c:v>
                </c:pt>
                <c:pt idx="3">
                  <c:v>55.8</c:v>
                </c:pt>
                <c:pt idx="4">
                  <c:v>65</c:v>
                </c:pt>
                <c:pt idx="5">
                  <c:v>70.8</c:v>
                </c:pt>
              </c:numCache>
            </c:numRef>
          </c:val>
          <c:smooth val="1"/>
          <c:extLst xmlns:c16r2="http://schemas.microsoft.com/office/drawing/2015/06/chart">
            <c:ext xmlns:c16="http://schemas.microsoft.com/office/drawing/2014/chart" uri="{C3380CC4-5D6E-409C-BE32-E72D297353CC}">
              <c16:uniqueId val="{00000000-95EE-4216-B8AF-3F88FC35E91E}"/>
            </c:ext>
          </c:extLst>
        </c:ser>
        <c:dLbls>
          <c:showLegendKey val="0"/>
          <c:showVal val="0"/>
          <c:showCatName val="0"/>
          <c:showSerName val="0"/>
          <c:showPercent val="0"/>
          <c:showBubbleSize val="0"/>
        </c:dLbls>
        <c:marker val="1"/>
        <c:smooth val="0"/>
        <c:axId val="410314144"/>
        <c:axId val="410314928"/>
      </c:lineChart>
      <c:catAx>
        <c:axId val="410314144"/>
        <c:scaling>
          <c:orientation val="minMax"/>
        </c:scaling>
        <c:delete val="0"/>
        <c:axPos val="b"/>
        <c:numFmt formatCode="General" sourceLinked="0"/>
        <c:majorTickMark val="out"/>
        <c:minorTickMark val="none"/>
        <c:tickLblPos val="nextTo"/>
        <c:txPr>
          <a:bodyPr/>
          <a:lstStyle/>
          <a:p>
            <a:pPr>
              <a:defRPr sz="1000" b="1"/>
            </a:pPr>
            <a:endParaRPr lang="es-ES"/>
          </a:p>
        </c:txPr>
        <c:crossAx val="410314928"/>
        <c:crosses val="autoZero"/>
        <c:auto val="1"/>
        <c:lblAlgn val="ctr"/>
        <c:lblOffset val="100"/>
        <c:noMultiLvlLbl val="0"/>
      </c:catAx>
      <c:valAx>
        <c:axId val="410314928"/>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0314144"/>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6322180897917239E-2"/>
          <c:y val="8.8597858200878093E-2"/>
          <c:w val="0.6095538142393605"/>
          <c:h val="0.88525295059108866"/>
        </c:manualLayout>
      </c:layout>
      <c:barChart>
        <c:barDir val="col"/>
        <c:grouping val="percentStacked"/>
        <c:varyColors val="0"/>
        <c:ser>
          <c:idx val="1"/>
          <c:order val="0"/>
          <c:tx>
            <c:strRef>
              <c:f>Vino!$Z$11</c:f>
              <c:strCache>
                <c:ptCount val="1"/>
                <c:pt idx="0">
                  <c:v>TINTO</c:v>
                </c:pt>
              </c:strCache>
            </c:strRef>
          </c:tx>
          <c:spPr>
            <a:solidFill>
              <a:srgbClr val="FFCC0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Vino!$X$15:$X$16</c:f>
              <c:strCache>
                <c:ptCount val="2"/>
                <c:pt idx="0">
                  <c:v>TRIM 4 2014</c:v>
                </c:pt>
                <c:pt idx="1">
                  <c:v>TRIM 4 2015</c:v>
                </c:pt>
              </c:strCache>
            </c:strRef>
          </c:cat>
          <c:val>
            <c:numRef>
              <c:f>Vino!$Z$15:$Z$16</c:f>
              <c:numCache>
                <c:formatCode>0.0</c:formatCode>
                <c:ptCount val="2"/>
                <c:pt idx="0">
                  <c:v>70.703679603041962</c:v>
                </c:pt>
                <c:pt idx="1">
                  <c:v>65.477563453499542</c:v>
                </c:pt>
              </c:numCache>
            </c:numRef>
          </c:val>
          <c:extLst xmlns:c16r2="http://schemas.microsoft.com/office/drawing/2015/06/chart">
            <c:ext xmlns:c16="http://schemas.microsoft.com/office/drawing/2014/chart" uri="{C3380CC4-5D6E-409C-BE32-E72D297353CC}">
              <c16:uniqueId val="{00000000-BC3A-4A96-8695-8ED99029D6F8}"/>
            </c:ext>
          </c:extLst>
        </c:ser>
        <c:ser>
          <c:idx val="2"/>
          <c:order val="1"/>
          <c:tx>
            <c:strRef>
              <c:f>Vino!$AA$11</c:f>
              <c:strCache>
                <c:ptCount val="1"/>
                <c:pt idx="0">
                  <c:v>BLANCO</c:v>
                </c:pt>
              </c:strCache>
            </c:strRef>
          </c:tx>
          <c:spPr>
            <a:solidFill>
              <a:srgbClr val="92D05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Vino!$X$15:$X$16</c:f>
              <c:strCache>
                <c:ptCount val="2"/>
                <c:pt idx="0">
                  <c:v>TRIM 4 2014</c:v>
                </c:pt>
                <c:pt idx="1">
                  <c:v>TRIM 4 2015</c:v>
                </c:pt>
              </c:strCache>
            </c:strRef>
          </c:cat>
          <c:val>
            <c:numRef>
              <c:f>Vino!$AA$15:$AA$16</c:f>
              <c:numCache>
                <c:formatCode>0.0</c:formatCode>
                <c:ptCount val="2"/>
                <c:pt idx="0">
                  <c:v>22.027482275187033</c:v>
                </c:pt>
                <c:pt idx="1">
                  <c:v>28.007628822892137</c:v>
                </c:pt>
              </c:numCache>
            </c:numRef>
          </c:val>
          <c:extLst xmlns:c16r2="http://schemas.microsoft.com/office/drawing/2015/06/chart">
            <c:ext xmlns:c16="http://schemas.microsoft.com/office/drawing/2014/chart" uri="{C3380CC4-5D6E-409C-BE32-E72D297353CC}">
              <c16:uniqueId val="{00000001-BC3A-4A96-8695-8ED99029D6F8}"/>
            </c:ext>
          </c:extLst>
        </c:ser>
        <c:ser>
          <c:idx val="0"/>
          <c:order val="2"/>
          <c:tx>
            <c:strRef>
              <c:f>Vino!$AB$11</c:f>
              <c:strCache>
                <c:ptCount val="1"/>
                <c:pt idx="0">
                  <c:v>ROSADO</c:v>
                </c:pt>
              </c:strCache>
            </c:strRef>
          </c:tx>
          <c:spPr>
            <a:solidFill>
              <a:srgbClr val="FFFF0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Vino!$X$15:$X$16</c:f>
              <c:strCache>
                <c:ptCount val="2"/>
                <c:pt idx="0">
                  <c:v>TRIM 4 2014</c:v>
                </c:pt>
                <c:pt idx="1">
                  <c:v>TRIM 4 2015</c:v>
                </c:pt>
              </c:strCache>
            </c:strRef>
          </c:cat>
          <c:val>
            <c:numRef>
              <c:f>Vino!$AB$15:$AB$16</c:f>
              <c:numCache>
                <c:formatCode>0.0</c:formatCode>
                <c:ptCount val="2"/>
                <c:pt idx="0">
                  <c:v>6.093044906670996</c:v>
                </c:pt>
                <c:pt idx="1">
                  <c:v>6.1182546891213523</c:v>
                </c:pt>
              </c:numCache>
            </c:numRef>
          </c:val>
          <c:extLst xmlns:c16r2="http://schemas.microsoft.com/office/drawing/2015/06/chart">
            <c:ext xmlns:c16="http://schemas.microsoft.com/office/drawing/2014/chart" uri="{C3380CC4-5D6E-409C-BE32-E72D297353CC}">
              <c16:uniqueId val="{00000002-BC3A-4A96-8695-8ED99029D6F8}"/>
            </c:ext>
          </c:extLst>
        </c:ser>
        <c:dLbls>
          <c:showLegendKey val="0"/>
          <c:showVal val="0"/>
          <c:showCatName val="0"/>
          <c:showSerName val="0"/>
          <c:showPercent val="0"/>
          <c:showBubbleSize val="0"/>
        </c:dLbls>
        <c:gapWidth val="47"/>
        <c:overlap val="100"/>
        <c:axId val="410640272"/>
        <c:axId val="410640664"/>
      </c:barChart>
      <c:catAx>
        <c:axId val="410640272"/>
        <c:scaling>
          <c:orientation val="minMax"/>
        </c:scaling>
        <c:delete val="0"/>
        <c:axPos val="b"/>
        <c:numFmt formatCode="General" sourceLinked="1"/>
        <c:majorTickMark val="none"/>
        <c:minorTickMark val="none"/>
        <c:tickLblPos val="high"/>
        <c:txPr>
          <a:bodyPr/>
          <a:lstStyle/>
          <a:p>
            <a:pPr>
              <a:defRPr b="1"/>
            </a:pPr>
            <a:endParaRPr lang="es-ES"/>
          </a:p>
        </c:txPr>
        <c:crossAx val="410640664"/>
        <c:crosses val="autoZero"/>
        <c:auto val="1"/>
        <c:lblAlgn val="ctr"/>
        <c:lblOffset val="100"/>
        <c:noMultiLvlLbl val="0"/>
      </c:catAx>
      <c:valAx>
        <c:axId val="410640664"/>
        <c:scaling>
          <c:orientation val="minMax"/>
          <c:min val="0"/>
        </c:scaling>
        <c:delete val="0"/>
        <c:axPos val="l"/>
        <c:minorGridlines/>
        <c:numFmt formatCode="0%" sourceLinked="1"/>
        <c:majorTickMark val="in"/>
        <c:minorTickMark val="in"/>
        <c:tickLblPos val="nextTo"/>
        <c:crossAx val="410640272"/>
        <c:crosses val="autoZero"/>
        <c:crossBetween val="between"/>
        <c:majorUnit val="0.2"/>
        <c:minorUnit val="0.1"/>
      </c:valAx>
      <c:spPr>
        <a:ln>
          <a:solidFill>
            <a:schemeClr val="bg1">
              <a:lumMod val="50000"/>
              <a:alpha val="78000"/>
            </a:schemeClr>
          </a:solidFill>
        </a:ln>
      </c:spPr>
    </c:plotArea>
    <c:legend>
      <c:legendPos val="r"/>
      <c:layout>
        <c:manualLayout>
          <c:xMode val="edge"/>
          <c:yMode val="edge"/>
          <c:x val="0.7693773137869041"/>
          <c:y val="8.8480757203772228E-2"/>
          <c:w val="0.23062268621309576"/>
          <c:h val="0.82584493933181169"/>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22180897917239E-2"/>
          <c:y val="0.105596544585204"/>
          <c:w val="0.6095538142393605"/>
          <c:h val="0.86825428003435878"/>
        </c:manualLayout>
      </c:layout>
      <c:barChart>
        <c:barDir val="col"/>
        <c:grouping val="percentStacked"/>
        <c:varyColors val="0"/>
        <c:ser>
          <c:idx val="0"/>
          <c:order val="0"/>
          <c:tx>
            <c:strRef>
              <c:f>'[1]Total Bebidas Frias Global'!$Z$9</c:f>
              <c:strCache>
                <c:ptCount val="1"/>
                <c:pt idx="0">
                  <c:v>CERVEZA</c:v>
                </c:pt>
              </c:strCache>
            </c:strRef>
          </c:tx>
          <c:spPr>
            <a:solidFill>
              <a:srgbClr val="FFCC00">
                <a:alpha val="96000"/>
              </a:srgbClr>
            </a:solidFill>
          </c:spPr>
          <c:invertIfNegative val="0"/>
          <c:dLbls>
            <c:numFmt formatCode="#,##0.0" sourceLinked="0"/>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'[1]Total Bebidas Frias Global'!$W$12:$W$13</c:f>
              <c:strCache>
                <c:ptCount val="2"/>
                <c:pt idx="0">
                  <c:v>TRIM 4 2015</c:v>
                </c:pt>
                <c:pt idx="1">
                  <c:v>TRIM 4 2016</c:v>
                </c:pt>
              </c:strCache>
            </c:strRef>
          </c:cat>
          <c:val>
            <c:numRef>
              <c:f>'[1]Total Bebidas Frias Global'!$Z$12:$Z$13</c:f>
              <c:numCache>
                <c:formatCode>General</c:formatCode>
                <c:ptCount val="2"/>
                <c:pt idx="0">
                  <c:v>35.542333692336584</c:v>
                </c:pt>
                <c:pt idx="1">
                  <c:v>34.575081536705817</c:v>
                </c:pt>
              </c:numCache>
            </c:numRef>
          </c:val>
          <c:extLst xmlns:c16r2="http://schemas.microsoft.com/office/drawing/2015/06/chart">
            <c:ext xmlns:c16="http://schemas.microsoft.com/office/drawing/2014/chart" uri="{C3380CC4-5D6E-409C-BE32-E72D297353CC}">
              <c16:uniqueId val="{00000000-3AB2-4DEC-BD76-2B4238898B7D}"/>
            </c:ext>
          </c:extLst>
        </c:ser>
        <c:ser>
          <c:idx val="4"/>
          <c:order val="1"/>
          <c:tx>
            <c:strRef>
              <c:f>'[1]Total Bebidas Frias Global'!$AC$9</c:f>
              <c:strCache>
                <c:ptCount val="1"/>
                <c:pt idx="0">
                  <c:v>AGUA</c:v>
                </c:pt>
              </c:strCache>
            </c:strRef>
          </c:tx>
          <c:spPr>
            <a:solidFill>
              <a:schemeClr val="tx2">
                <a:lumMod val="60000"/>
                <a:lumOff val="40000"/>
              </a:schemeClr>
            </a:solidFill>
          </c:spPr>
          <c:invertIfNegative val="0"/>
          <c:dLbls>
            <c:numFmt formatCode="#,##0.0" sourceLinked="0"/>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'[1]Total Bebidas Frias Global'!$W$12:$W$13</c:f>
              <c:strCache>
                <c:ptCount val="2"/>
                <c:pt idx="0">
                  <c:v>TRIM 4 2015</c:v>
                </c:pt>
                <c:pt idx="1">
                  <c:v>TRIM 4 2016</c:v>
                </c:pt>
              </c:strCache>
            </c:strRef>
          </c:cat>
          <c:val>
            <c:numRef>
              <c:f>'[1]Total Bebidas Frias Global'!$AC$12:$AC$13</c:f>
              <c:numCache>
                <c:formatCode>General</c:formatCode>
                <c:ptCount val="2"/>
                <c:pt idx="0">
                  <c:v>30.364949328953927</c:v>
                </c:pt>
                <c:pt idx="1">
                  <c:v>33.732623980643048</c:v>
                </c:pt>
              </c:numCache>
            </c:numRef>
          </c:val>
          <c:extLst xmlns:c16r2="http://schemas.microsoft.com/office/drawing/2015/06/chart">
            <c:ext xmlns:c16="http://schemas.microsoft.com/office/drawing/2014/chart" uri="{C3380CC4-5D6E-409C-BE32-E72D297353CC}">
              <c16:uniqueId val="{00000001-3AB2-4DEC-BD76-2B4238898B7D}"/>
            </c:ext>
          </c:extLst>
        </c:ser>
        <c:ser>
          <c:idx val="3"/>
          <c:order val="2"/>
          <c:tx>
            <c:strRef>
              <c:f>'[1]Total Bebidas Frias Global'!$AB$9</c:f>
              <c:strCache>
                <c:ptCount val="1"/>
                <c:pt idx="0">
                  <c:v>BEB. REFRESCANTES</c:v>
                </c:pt>
              </c:strCache>
            </c:strRef>
          </c:tx>
          <c:spPr>
            <a:solidFill>
              <a:schemeClr val="accent6">
                <a:lumMod val="75000"/>
              </a:schemeClr>
            </a:solidFill>
          </c:spPr>
          <c:invertIfNegative val="0"/>
          <c:dLbls>
            <c:numFmt formatCode="#,##0.0" sourceLinked="0"/>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'[1]Total Bebidas Frias Global'!$W$12:$W$13</c:f>
              <c:strCache>
                <c:ptCount val="2"/>
                <c:pt idx="0">
                  <c:v>TRIM 4 2015</c:v>
                </c:pt>
                <c:pt idx="1">
                  <c:v>TRIM 4 2016</c:v>
                </c:pt>
              </c:strCache>
            </c:strRef>
          </c:cat>
          <c:val>
            <c:numRef>
              <c:f>'[1]Total Bebidas Frias Global'!$AB$12:$AB$13</c:f>
              <c:numCache>
                <c:formatCode>General</c:formatCode>
                <c:ptCount val="2"/>
                <c:pt idx="0">
                  <c:v>17.596162409659055</c:v>
                </c:pt>
                <c:pt idx="1">
                  <c:v>17.676196078366221</c:v>
                </c:pt>
              </c:numCache>
            </c:numRef>
          </c:val>
          <c:extLst xmlns:c16r2="http://schemas.microsoft.com/office/drawing/2015/06/chart">
            <c:ext xmlns:c16="http://schemas.microsoft.com/office/drawing/2014/chart" uri="{C3380CC4-5D6E-409C-BE32-E72D297353CC}">
              <c16:uniqueId val="{00000002-3AB2-4DEC-BD76-2B4238898B7D}"/>
            </c:ext>
          </c:extLst>
        </c:ser>
        <c:ser>
          <c:idx val="2"/>
          <c:order val="3"/>
          <c:tx>
            <c:strRef>
              <c:f>'[1]Total Bebidas Frias Global'!$AA$9</c:f>
              <c:strCache>
                <c:ptCount val="1"/>
                <c:pt idx="0">
                  <c:v>VINO, ESPUM (Inc. Cava), TINTO DE VERANO, SIDRA</c:v>
                </c:pt>
              </c:strCache>
            </c:strRef>
          </c:tx>
          <c:spPr>
            <a:solidFill>
              <a:srgbClr val="660033"/>
            </a:solidFill>
          </c:spPr>
          <c:invertIfNegative val="0"/>
          <c:dLbls>
            <c:dLbl>
              <c:idx val="0"/>
              <c:layout>
                <c:manualLayout>
                  <c:x val="-6.7663315584872166E-2"/>
                  <c:y val="1.9477418341454238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AB2-4DEC-BD76-2B4238898B7D}"/>
                </c:ext>
                <c:ext xmlns:c15="http://schemas.microsoft.com/office/drawing/2012/chart" uri="{CE6537A1-D6FC-4f65-9D91-7224C49458BB}"/>
              </c:extLst>
            </c:dLbl>
            <c:dLbl>
              <c:idx val="1"/>
              <c:layout>
                <c:manualLayout>
                  <c:x val="-5.762410138657753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AB2-4DEC-BD76-2B4238898B7D}"/>
                </c:ext>
                <c:ext xmlns:c15="http://schemas.microsoft.com/office/drawing/2012/chart" uri="{CE6537A1-D6FC-4f65-9D91-7224C49458BB}"/>
              </c:extLst>
            </c:dLbl>
            <c:numFmt formatCode="#,##0.0" sourceLinked="0"/>
            <c:spPr>
              <a:noFill/>
              <a:ln>
                <a:noFill/>
              </a:ln>
              <a:effectLst/>
            </c:spPr>
            <c:txPr>
              <a:bodyPr/>
              <a:lstStyle/>
              <a:p>
                <a:pPr>
                  <a:defRPr>
                    <a:solidFill>
                      <a:schemeClr val="bg1"/>
                    </a:solidFil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'[1]Total Bebidas Frias Global'!$W$12:$W$13</c:f>
              <c:strCache>
                <c:ptCount val="2"/>
                <c:pt idx="0">
                  <c:v>TRIM 4 2015</c:v>
                </c:pt>
                <c:pt idx="1">
                  <c:v>TRIM 4 2016</c:v>
                </c:pt>
              </c:strCache>
            </c:strRef>
          </c:cat>
          <c:val>
            <c:numRef>
              <c:f>'[1]Total Bebidas Frias Global'!$AA$12:$AA$13</c:f>
              <c:numCache>
                <c:formatCode>General</c:formatCode>
                <c:ptCount val="2"/>
                <c:pt idx="0">
                  <c:v>11.549678602504089</c:v>
                </c:pt>
                <c:pt idx="1">
                  <c:v>9.6608022380376131</c:v>
                </c:pt>
              </c:numCache>
            </c:numRef>
          </c:val>
          <c:extLst xmlns:c16r2="http://schemas.microsoft.com/office/drawing/2015/06/chart">
            <c:ext xmlns:c16="http://schemas.microsoft.com/office/drawing/2014/chart" uri="{C3380CC4-5D6E-409C-BE32-E72D297353CC}">
              <c16:uniqueId val="{00000005-3AB2-4DEC-BD76-2B4238898B7D}"/>
            </c:ext>
          </c:extLst>
        </c:ser>
        <c:ser>
          <c:idx val="1"/>
          <c:order val="4"/>
          <c:tx>
            <c:strRef>
              <c:f>'[1]Total Bebidas Frias Global'!$Y$9</c:f>
              <c:strCache>
                <c:ptCount val="1"/>
                <c:pt idx="0">
                  <c:v>BEB. ESPIRITUOSAS</c:v>
                </c:pt>
              </c:strCache>
            </c:strRef>
          </c:tx>
          <c:spPr>
            <a:solidFill>
              <a:srgbClr val="009999"/>
            </a:solidFill>
          </c:spPr>
          <c:invertIfNegative val="0"/>
          <c:dLbls>
            <c:dLbl>
              <c:idx val="0"/>
              <c:layout>
                <c:manualLayout>
                  <c:x val="-5.0148877010668877E-2"/>
                  <c:y val="-1.2678290540497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AB2-4DEC-BD76-2B4238898B7D}"/>
                </c:ext>
                <c:ext xmlns:c15="http://schemas.microsoft.com/office/drawing/2012/chart" uri="{CE6537A1-D6FC-4f65-9D91-7224C49458BB}"/>
              </c:extLst>
            </c:dLbl>
            <c:dLbl>
              <c:idx val="1"/>
              <c:layout>
                <c:manualLayout>
                  <c:x val="-6.5193540113869547E-2"/>
                  <c:y val="-4.226096846832607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AB2-4DEC-BD76-2B4238898B7D}"/>
                </c:ext>
                <c:ext xmlns:c15="http://schemas.microsoft.com/office/drawing/2012/chart" uri="{CE6537A1-D6FC-4f65-9D91-7224C49458BB}"/>
              </c:extLst>
            </c:dLbl>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'[1]Total Bebidas Frias Global'!$W$12:$W$13</c:f>
              <c:strCache>
                <c:ptCount val="2"/>
                <c:pt idx="0">
                  <c:v>TRIM 4 2015</c:v>
                </c:pt>
                <c:pt idx="1">
                  <c:v>TRIM 4 2016</c:v>
                </c:pt>
              </c:strCache>
            </c:strRef>
          </c:cat>
          <c:val>
            <c:numRef>
              <c:f>'[1]Total Bebidas Frias Global'!$Y$12:$Y$13</c:f>
              <c:numCache>
                <c:formatCode>General</c:formatCode>
                <c:ptCount val="2"/>
                <c:pt idx="0">
                  <c:v>2.8272476979649279</c:v>
                </c:pt>
                <c:pt idx="1">
                  <c:v>2.2055461937042731</c:v>
                </c:pt>
              </c:numCache>
            </c:numRef>
          </c:val>
          <c:extLst xmlns:c16r2="http://schemas.microsoft.com/office/drawing/2015/06/chart">
            <c:ext xmlns:c16="http://schemas.microsoft.com/office/drawing/2014/chart" uri="{C3380CC4-5D6E-409C-BE32-E72D297353CC}">
              <c16:uniqueId val="{00000008-3AB2-4DEC-BD76-2B4238898B7D}"/>
            </c:ext>
          </c:extLst>
        </c:ser>
        <c:ser>
          <c:idx val="5"/>
          <c:order val="5"/>
          <c:tx>
            <c:strRef>
              <c:f>'[1]Total Bebidas Frias Global'!$AD$9</c:f>
              <c:strCache>
                <c:ptCount val="1"/>
                <c:pt idx="0">
                  <c:v>ZUMO</c:v>
                </c:pt>
              </c:strCache>
            </c:strRef>
          </c:tx>
          <c:spPr>
            <a:solidFill>
              <a:srgbClr val="7030A0"/>
            </a:solidFill>
          </c:spPr>
          <c:invertIfNegative val="0"/>
          <c:dLbls>
            <c:dLbl>
              <c:idx val="1"/>
              <c:layout>
                <c:manualLayout>
                  <c:x val="-2.507443850533443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3AB2-4DEC-BD76-2B4238898B7D}"/>
                </c:ext>
                <c:ext xmlns:c15="http://schemas.microsoft.com/office/drawing/2012/chart" uri="{CE6537A1-D6FC-4f65-9D91-7224C49458BB}"/>
              </c:extLst>
            </c:dLbl>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'[1]Total Bebidas Frias Global'!$W$12:$W$13</c:f>
              <c:strCache>
                <c:ptCount val="2"/>
                <c:pt idx="0">
                  <c:v>TRIM 4 2015</c:v>
                </c:pt>
                <c:pt idx="1">
                  <c:v>TRIM 4 2016</c:v>
                </c:pt>
              </c:strCache>
            </c:strRef>
          </c:cat>
          <c:val>
            <c:numRef>
              <c:f>'[1]Total Bebidas Frias Global'!$AD$12:$AD$13</c:f>
              <c:numCache>
                <c:formatCode>General</c:formatCode>
                <c:ptCount val="2"/>
                <c:pt idx="0">
                  <c:v>1.7524095962461423</c:v>
                </c:pt>
                <c:pt idx="1">
                  <c:v>1.7867500727594763</c:v>
                </c:pt>
              </c:numCache>
            </c:numRef>
          </c:val>
          <c:extLst xmlns:c16r2="http://schemas.microsoft.com/office/drawing/2015/06/chart">
            <c:ext xmlns:c16="http://schemas.microsoft.com/office/drawing/2014/chart" uri="{C3380CC4-5D6E-409C-BE32-E72D297353CC}">
              <c16:uniqueId val="{0000000A-3AB2-4DEC-BD76-2B4238898B7D}"/>
            </c:ext>
          </c:extLst>
        </c:ser>
        <c:ser>
          <c:idx val="6"/>
          <c:order val="6"/>
          <c:tx>
            <c:strRef>
              <c:f>'[1]Total Bebidas Frias Global'!$AE$9</c:f>
              <c:strCache>
                <c:ptCount val="1"/>
                <c:pt idx="0">
                  <c:v>BEB. ZUMO+LECHE</c:v>
                </c:pt>
              </c:strCache>
            </c:strRef>
          </c:tx>
          <c:spPr>
            <a:solidFill>
              <a:schemeClr val="bg1">
                <a:lumMod val="65000"/>
              </a:schemeClr>
            </a:solidFill>
          </c:spPr>
          <c:invertIfNegative val="0"/>
          <c:dLbls>
            <c:dLbl>
              <c:idx val="0"/>
              <c:layout>
                <c:manualLayout>
                  <c:x val="5.259038713978694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3AB2-4DEC-BD76-2B4238898B7D}"/>
                </c:ext>
                <c:ext xmlns:c15="http://schemas.microsoft.com/office/drawing/2012/chart" uri="{CE6537A1-D6FC-4f65-9D91-7224C49458BB}"/>
              </c:extLst>
            </c:dLbl>
            <c:dLbl>
              <c:idx val="1"/>
              <c:layout>
                <c:manualLayout>
                  <c:x val="5.509469128930066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3AB2-4DEC-BD76-2B4238898B7D}"/>
                </c:ext>
                <c:ext xmlns:c15="http://schemas.microsoft.com/office/drawing/2012/chart" uri="{CE6537A1-D6FC-4f65-9D91-7224C49458BB}"/>
              </c:extLst>
            </c:dLbl>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'[1]Total Bebidas Frias Global'!$W$12:$W$13</c:f>
              <c:strCache>
                <c:ptCount val="2"/>
                <c:pt idx="0">
                  <c:v>TRIM 4 2015</c:v>
                </c:pt>
                <c:pt idx="1">
                  <c:v>TRIM 4 2016</c:v>
                </c:pt>
              </c:strCache>
            </c:strRef>
          </c:cat>
          <c:val>
            <c:numRef>
              <c:f>'[1]Total Bebidas Frias Global'!$AE$12:$AE$13</c:f>
              <c:numCache>
                <c:formatCode>General</c:formatCode>
                <c:ptCount val="2"/>
                <c:pt idx="0">
                  <c:v>0.36721867233527594</c:v>
                </c:pt>
                <c:pt idx="1">
                  <c:v>0.36299989978357289</c:v>
                </c:pt>
              </c:numCache>
            </c:numRef>
          </c:val>
          <c:extLst xmlns:c16r2="http://schemas.microsoft.com/office/drawing/2015/06/chart">
            <c:ext xmlns:c16="http://schemas.microsoft.com/office/drawing/2014/chart" uri="{C3380CC4-5D6E-409C-BE32-E72D297353CC}">
              <c16:uniqueId val="{0000000D-3AB2-4DEC-BD76-2B4238898B7D}"/>
            </c:ext>
          </c:extLst>
        </c:ser>
        <c:dLbls>
          <c:showLegendKey val="0"/>
          <c:showVal val="0"/>
          <c:showCatName val="0"/>
          <c:showSerName val="0"/>
          <c:showPercent val="0"/>
          <c:showBubbleSize val="0"/>
        </c:dLbls>
        <c:gapWidth val="47"/>
        <c:overlap val="100"/>
        <c:axId val="405689792"/>
        <c:axId val="405686656"/>
      </c:barChart>
      <c:catAx>
        <c:axId val="405689792"/>
        <c:scaling>
          <c:orientation val="minMax"/>
        </c:scaling>
        <c:delete val="0"/>
        <c:axPos val="b"/>
        <c:numFmt formatCode="General" sourceLinked="1"/>
        <c:majorTickMark val="none"/>
        <c:minorTickMark val="none"/>
        <c:tickLblPos val="high"/>
        <c:txPr>
          <a:bodyPr/>
          <a:lstStyle/>
          <a:p>
            <a:pPr>
              <a:defRPr b="1"/>
            </a:pPr>
            <a:endParaRPr lang="es-ES"/>
          </a:p>
        </c:txPr>
        <c:crossAx val="405686656"/>
        <c:crosses val="autoZero"/>
        <c:auto val="1"/>
        <c:lblAlgn val="ctr"/>
        <c:lblOffset val="100"/>
        <c:noMultiLvlLbl val="0"/>
      </c:catAx>
      <c:valAx>
        <c:axId val="405686656"/>
        <c:scaling>
          <c:orientation val="minMax"/>
        </c:scaling>
        <c:delete val="0"/>
        <c:axPos val="l"/>
        <c:minorGridlines/>
        <c:numFmt formatCode="0%" sourceLinked="1"/>
        <c:majorTickMark val="in"/>
        <c:minorTickMark val="in"/>
        <c:tickLblPos val="nextTo"/>
        <c:crossAx val="405689792"/>
        <c:crosses val="autoZero"/>
        <c:crossBetween val="between"/>
        <c:majorUnit val="0.2"/>
        <c:minorUnit val="0.1"/>
      </c:valAx>
      <c:spPr>
        <a:ln>
          <a:solidFill>
            <a:schemeClr val="bg1">
              <a:lumMod val="50000"/>
              <a:alpha val="78000"/>
            </a:schemeClr>
          </a:solidFill>
        </a:ln>
      </c:spPr>
    </c:plotArea>
    <c:legend>
      <c:legendPos val="r"/>
      <c:layout>
        <c:manualLayout>
          <c:xMode val="edge"/>
          <c:yMode val="edge"/>
          <c:x val="0.71416163569628366"/>
          <c:y val="5.4537387859473589E-2"/>
          <c:w val="0.27077954300627433"/>
          <c:h val="0.92918555233458422"/>
        </c:manualLayout>
      </c:layout>
      <c:overlay val="0"/>
      <c:txPr>
        <a:bodyPr/>
        <a:lstStyle/>
        <a:p>
          <a:pPr>
            <a:defRPr sz="95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V.Tinto!$W$8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V.Tinto!$X$7:$AC$7</c:f>
              <c:strCache>
                <c:ptCount val="6"/>
                <c:pt idx="0">
                  <c:v>TRIM 3 2015</c:v>
                </c:pt>
                <c:pt idx="1">
                  <c:v>TRIM 4 2015</c:v>
                </c:pt>
                <c:pt idx="2">
                  <c:v>TRIM 1 2016</c:v>
                </c:pt>
                <c:pt idx="3">
                  <c:v>TRIM 2 2016</c:v>
                </c:pt>
                <c:pt idx="4">
                  <c:v>TRIM 3 2016</c:v>
                </c:pt>
                <c:pt idx="5">
                  <c:v>TRIM 4 2016</c:v>
                </c:pt>
              </c:strCache>
            </c:strRef>
          </c:cat>
          <c:val>
            <c:numRef>
              <c:f>V.Tinto!$X$8:$AC$8</c:f>
              <c:numCache>
                <c:formatCode>General</c:formatCode>
                <c:ptCount val="6"/>
                <c:pt idx="0">
                  <c:v>42.81776</c:v>
                </c:pt>
                <c:pt idx="1">
                  <c:v>52.333500000000001</c:v>
                </c:pt>
                <c:pt idx="2">
                  <c:v>49.7</c:v>
                </c:pt>
                <c:pt idx="3">
                  <c:v>34.700000000000003</c:v>
                </c:pt>
                <c:pt idx="4">
                  <c:v>35.4</c:v>
                </c:pt>
                <c:pt idx="5">
                  <c:v>43.2</c:v>
                </c:pt>
              </c:numCache>
            </c:numRef>
          </c:val>
          <c:smooth val="1"/>
          <c:extLst xmlns:c16r2="http://schemas.microsoft.com/office/drawing/2015/06/chart">
            <c:ext xmlns:c16="http://schemas.microsoft.com/office/drawing/2014/chart" uri="{C3380CC4-5D6E-409C-BE32-E72D297353CC}">
              <c16:uniqueId val="{00000000-661D-425E-AD54-F0EE0B2928B7}"/>
            </c:ext>
          </c:extLst>
        </c:ser>
        <c:dLbls>
          <c:showLegendKey val="0"/>
          <c:showVal val="0"/>
          <c:showCatName val="0"/>
          <c:showSerName val="0"/>
          <c:showPercent val="0"/>
          <c:showBubbleSize val="0"/>
        </c:dLbls>
        <c:marker val="1"/>
        <c:smooth val="0"/>
        <c:axId val="410643016"/>
        <c:axId val="410637136"/>
      </c:lineChart>
      <c:catAx>
        <c:axId val="410643016"/>
        <c:scaling>
          <c:orientation val="minMax"/>
        </c:scaling>
        <c:delete val="0"/>
        <c:axPos val="b"/>
        <c:numFmt formatCode="General" sourceLinked="0"/>
        <c:majorTickMark val="out"/>
        <c:minorTickMark val="none"/>
        <c:tickLblPos val="nextTo"/>
        <c:txPr>
          <a:bodyPr/>
          <a:lstStyle/>
          <a:p>
            <a:pPr>
              <a:defRPr sz="1000" b="1"/>
            </a:pPr>
            <a:endParaRPr lang="es-ES"/>
          </a:p>
        </c:txPr>
        <c:crossAx val="410637136"/>
        <c:crosses val="autoZero"/>
        <c:auto val="1"/>
        <c:lblAlgn val="ctr"/>
        <c:lblOffset val="100"/>
        <c:noMultiLvlLbl val="0"/>
      </c:catAx>
      <c:valAx>
        <c:axId val="410637136"/>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0643016"/>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V.Blanco!$W$8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V.Blanco!$X$7:$AC$7</c:f>
              <c:strCache>
                <c:ptCount val="6"/>
                <c:pt idx="0">
                  <c:v>TRIM 3 2015</c:v>
                </c:pt>
                <c:pt idx="1">
                  <c:v>TRIM 4 2015</c:v>
                </c:pt>
                <c:pt idx="2">
                  <c:v>TRIM 1 2016</c:v>
                </c:pt>
                <c:pt idx="3">
                  <c:v>TRIM 2 2016</c:v>
                </c:pt>
                <c:pt idx="4">
                  <c:v>TRIM 3 2016</c:v>
                </c:pt>
                <c:pt idx="5">
                  <c:v>TRIM 4 2016</c:v>
                </c:pt>
              </c:strCache>
            </c:strRef>
          </c:cat>
          <c:val>
            <c:numRef>
              <c:f>V.Blanco!$X$8:$AC$8</c:f>
              <c:numCache>
                <c:formatCode>General</c:formatCode>
                <c:ptCount val="6"/>
                <c:pt idx="0">
                  <c:v>21.772860000000001</c:v>
                </c:pt>
                <c:pt idx="1">
                  <c:v>22.418240000000001</c:v>
                </c:pt>
                <c:pt idx="2">
                  <c:v>20.2</c:v>
                </c:pt>
                <c:pt idx="3">
                  <c:v>17.3</c:v>
                </c:pt>
                <c:pt idx="4">
                  <c:v>25.6</c:v>
                </c:pt>
                <c:pt idx="5">
                  <c:v>23.5</c:v>
                </c:pt>
              </c:numCache>
            </c:numRef>
          </c:val>
          <c:smooth val="1"/>
          <c:extLst xmlns:c16r2="http://schemas.microsoft.com/office/drawing/2015/06/chart">
            <c:ext xmlns:c16="http://schemas.microsoft.com/office/drawing/2014/chart" uri="{C3380CC4-5D6E-409C-BE32-E72D297353CC}">
              <c16:uniqueId val="{00000000-A3C3-4222-BC7C-0A389F4E86E2}"/>
            </c:ext>
          </c:extLst>
        </c:ser>
        <c:dLbls>
          <c:showLegendKey val="0"/>
          <c:showVal val="0"/>
          <c:showCatName val="0"/>
          <c:showSerName val="0"/>
          <c:showPercent val="0"/>
          <c:showBubbleSize val="0"/>
        </c:dLbls>
        <c:marker val="1"/>
        <c:smooth val="0"/>
        <c:axId val="410638704"/>
        <c:axId val="410638312"/>
      </c:lineChart>
      <c:catAx>
        <c:axId val="410638704"/>
        <c:scaling>
          <c:orientation val="minMax"/>
        </c:scaling>
        <c:delete val="0"/>
        <c:axPos val="b"/>
        <c:numFmt formatCode="General" sourceLinked="0"/>
        <c:majorTickMark val="out"/>
        <c:minorTickMark val="none"/>
        <c:tickLblPos val="nextTo"/>
        <c:txPr>
          <a:bodyPr/>
          <a:lstStyle/>
          <a:p>
            <a:pPr>
              <a:defRPr sz="1000" b="1"/>
            </a:pPr>
            <a:endParaRPr lang="es-ES"/>
          </a:p>
        </c:txPr>
        <c:crossAx val="410638312"/>
        <c:crosses val="autoZero"/>
        <c:auto val="1"/>
        <c:lblAlgn val="ctr"/>
        <c:lblOffset val="100"/>
        <c:noMultiLvlLbl val="0"/>
      </c:catAx>
      <c:valAx>
        <c:axId val="410638312"/>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0638704"/>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V.Rosado!$W$8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V.Rosado!$X$7:$AC$7</c:f>
              <c:strCache>
                <c:ptCount val="6"/>
                <c:pt idx="0">
                  <c:v>TRIM 3 2015</c:v>
                </c:pt>
                <c:pt idx="1">
                  <c:v>TRIM 4 2015</c:v>
                </c:pt>
                <c:pt idx="2">
                  <c:v>TRIM 1 2016</c:v>
                </c:pt>
                <c:pt idx="3">
                  <c:v>TRIM 2 2016</c:v>
                </c:pt>
                <c:pt idx="4">
                  <c:v>TRIM 3 2016</c:v>
                </c:pt>
                <c:pt idx="5">
                  <c:v>TRIM 4 2016</c:v>
                </c:pt>
              </c:strCache>
            </c:strRef>
          </c:cat>
          <c:val>
            <c:numRef>
              <c:f>V.Rosado!$X$8:$AC$8</c:f>
              <c:numCache>
                <c:formatCode>General</c:formatCode>
                <c:ptCount val="6"/>
                <c:pt idx="0">
                  <c:v>4.2415779999999996</c:v>
                </c:pt>
                <c:pt idx="1">
                  <c:v>4.1868550000000004</c:v>
                </c:pt>
                <c:pt idx="2">
                  <c:v>3</c:v>
                </c:pt>
                <c:pt idx="3">
                  <c:v>2.4</c:v>
                </c:pt>
                <c:pt idx="4">
                  <c:v>3.2</c:v>
                </c:pt>
                <c:pt idx="5">
                  <c:v>3.3</c:v>
                </c:pt>
              </c:numCache>
            </c:numRef>
          </c:val>
          <c:smooth val="1"/>
          <c:extLst xmlns:c16r2="http://schemas.microsoft.com/office/drawing/2015/06/chart">
            <c:ext xmlns:c16="http://schemas.microsoft.com/office/drawing/2014/chart" uri="{C3380CC4-5D6E-409C-BE32-E72D297353CC}">
              <c16:uniqueId val="{00000000-B45D-4443-A929-0991DFC5945C}"/>
            </c:ext>
          </c:extLst>
        </c:ser>
        <c:dLbls>
          <c:showLegendKey val="0"/>
          <c:showVal val="0"/>
          <c:showCatName val="0"/>
          <c:showSerName val="0"/>
          <c:showPercent val="0"/>
          <c:showBubbleSize val="0"/>
        </c:dLbls>
        <c:marker val="1"/>
        <c:smooth val="0"/>
        <c:axId val="410641448"/>
        <c:axId val="410637528"/>
      </c:lineChart>
      <c:catAx>
        <c:axId val="410641448"/>
        <c:scaling>
          <c:orientation val="minMax"/>
        </c:scaling>
        <c:delete val="0"/>
        <c:axPos val="b"/>
        <c:numFmt formatCode="General" sourceLinked="0"/>
        <c:majorTickMark val="out"/>
        <c:minorTickMark val="none"/>
        <c:tickLblPos val="nextTo"/>
        <c:txPr>
          <a:bodyPr/>
          <a:lstStyle/>
          <a:p>
            <a:pPr>
              <a:defRPr sz="1000" b="1"/>
            </a:pPr>
            <a:endParaRPr lang="es-ES"/>
          </a:p>
        </c:txPr>
        <c:crossAx val="410637528"/>
        <c:crosses val="autoZero"/>
        <c:auto val="1"/>
        <c:lblAlgn val="ctr"/>
        <c:lblOffset val="100"/>
        <c:noMultiLvlLbl val="0"/>
      </c:catAx>
      <c:valAx>
        <c:axId val="410637528"/>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0641448"/>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'Tinto de Verano'!$W$8</c:f>
              <c:strCache>
                <c:ptCount val="1"/>
                <c:pt idx="0">
                  <c:v>Consumo x Cápita (Litros por persona)</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'Tinto de Verano'!$X$7:$AC$7</c:f>
              <c:strCache>
                <c:ptCount val="6"/>
                <c:pt idx="0">
                  <c:v> TRIM 3 2015 </c:v>
                </c:pt>
                <c:pt idx="1">
                  <c:v> TRIM 4 2015 </c:v>
                </c:pt>
                <c:pt idx="2">
                  <c:v> TRIM 1 2016 </c:v>
                </c:pt>
                <c:pt idx="3">
                  <c:v> TRIM 2 2016 </c:v>
                </c:pt>
                <c:pt idx="4">
                  <c:v> TRIM 3 2016 </c:v>
                </c:pt>
                <c:pt idx="5">
                  <c:v> TRIM 4 2016 </c:v>
                </c:pt>
              </c:strCache>
            </c:strRef>
          </c:cat>
          <c:val>
            <c:numRef>
              <c:f>'Tinto de Verano'!$X$8:$AC$8</c:f>
              <c:numCache>
                <c:formatCode>General</c:formatCode>
                <c:ptCount val="6"/>
                <c:pt idx="0">
                  <c:v>0.15947965729974994</c:v>
                </c:pt>
                <c:pt idx="1">
                  <c:v>2.8864693409294373E-2</c:v>
                </c:pt>
                <c:pt idx="2">
                  <c:v>0</c:v>
                </c:pt>
                <c:pt idx="3">
                  <c:v>0</c:v>
                </c:pt>
                <c:pt idx="4">
                  <c:v>0.2</c:v>
                </c:pt>
                <c:pt idx="5">
                  <c:v>0.1</c:v>
                </c:pt>
              </c:numCache>
            </c:numRef>
          </c:val>
          <c:smooth val="0"/>
          <c:extLst xmlns:c16r2="http://schemas.microsoft.com/office/drawing/2015/06/chart">
            <c:ext xmlns:c16="http://schemas.microsoft.com/office/drawing/2014/chart" uri="{C3380CC4-5D6E-409C-BE32-E72D297353CC}">
              <c16:uniqueId val="{00000000-9CD5-4B4C-A085-BA5FB135B54C}"/>
            </c:ext>
          </c:extLst>
        </c:ser>
        <c:dLbls>
          <c:showLegendKey val="0"/>
          <c:showVal val="0"/>
          <c:showCatName val="0"/>
          <c:showSerName val="0"/>
          <c:showPercent val="0"/>
          <c:showBubbleSize val="0"/>
        </c:dLbls>
        <c:marker val="1"/>
        <c:smooth val="0"/>
        <c:axId val="410643800"/>
        <c:axId val="410641840"/>
      </c:lineChart>
      <c:catAx>
        <c:axId val="410643800"/>
        <c:scaling>
          <c:orientation val="minMax"/>
        </c:scaling>
        <c:delete val="0"/>
        <c:axPos val="b"/>
        <c:numFmt formatCode="General" sourceLinked="0"/>
        <c:majorTickMark val="out"/>
        <c:minorTickMark val="none"/>
        <c:tickLblPos val="nextTo"/>
        <c:txPr>
          <a:bodyPr/>
          <a:lstStyle/>
          <a:p>
            <a:pPr>
              <a:defRPr sz="1000" b="1"/>
            </a:pPr>
            <a:endParaRPr lang="es-ES"/>
          </a:p>
        </c:txPr>
        <c:crossAx val="410641840"/>
        <c:crosses val="autoZero"/>
        <c:auto val="1"/>
        <c:lblAlgn val="ctr"/>
        <c:lblOffset val="100"/>
        <c:noMultiLvlLbl val="0"/>
      </c:catAx>
      <c:valAx>
        <c:axId val="410641840"/>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0643800"/>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Espumosos!$W$8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Espumosos!$X$7:$AC$7</c:f>
              <c:strCache>
                <c:ptCount val="6"/>
                <c:pt idx="0">
                  <c:v>TRIM 3 2015</c:v>
                </c:pt>
                <c:pt idx="1">
                  <c:v>TRIM 4 2015</c:v>
                </c:pt>
                <c:pt idx="2">
                  <c:v>TRIM 1 2016</c:v>
                </c:pt>
                <c:pt idx="3">
                  <c:v>TRIM 2 2016</c:v>
                </c:pt>
                <c:pt idx="4">
                  <c:v>TRIM 3 2016</c:v>
                </c:pt>
                <c:pt idx="5">
                  <c:v>TRIM 4 2016</c:v>
                </c:pt>
              </c:strCache>
            </c:strRef>
          </c:cat>
          <c:val>
            <c:numRef>
              <c:f>Espumosos!$X$8:$AC$8</c:f>
              <c:numCache>
                <c:formatCode>General</c:formatCode>
                <c:ptCount val="6"/>
                <c:pt idx="0">
                  <c:v>10.001379999999999</c:v>
                </c:pt>
                <c:pt idx="1">
                  <c:v>21.16958</c:v>
                </c:pt>
                <c:pt idx="2">
                  <c:v>7.8</c:v>
                </c:pt>
                <c:pt idx="3">
                  <c:v>5.0999999999999996</c:v>
                </c:pt>
                <c:pt idx="4">
                  <c:v>6.9</c:v>
                </c:pt>
                <c:pt idx="5">
                  <c:v>12.9</c:v>
                </c:pt>
              </c:numCache>
            </c:numRef>
          </c:val>
          <c:smooth val="1"/>
          <c:extLst xmlns:c16r2="http://schemas.microsoft.com/office/drawing/2015/06/chart">
            <c:ext xmlns:c16="http://schemas.microsoft.com/office/drawing/2014/chart" uri="{C3380CC4-5D6E-409C-BE32-E72D297353CC}">
              <c16:uniqueId val="{00000000-F3CA-4063-8932-8156F34ADBF6}"/>
            </c:ext>
          </c:extLst>
        </c:ser>
        <c:dLbls>
          <c:showLegendKey val="0"/>
          <c:showVal val="0"/>
          <c:showCatName val="0"/>
          <c:showSerName val="0"/>
          <c:showPercent val="0"/>
          <c:showBubbleSize val="0"/>
        </c:dLbls>
        <c:marker val="1"/>
        <c:smooth val="0"/>
        <c:axId val="410639880"/>
        <c:axId val="410636352"/>
      </c:lineChart>
      <c:catAx>
        <c:axId val="410639880"/>
        <c:scaling>
          <c:orientation val="minMax"/>
        </c:scaling>
        <c:delete val="0"/>
        <c:axPos val="b"/>
        <c:numFmt formatCode="General" sourceLinked="0"/>
        <c:majorTickMark val="out"/>
        <c:minorTickMark val="none"/>
        <c:tickLblPos val="nextTo"/>
        <c:txPr>
          <a:bodyPr/>
          <a:lstStyle/>
          <a:p>
            <a:pPr>
              <a:defRPr sz="1000" b="1"/>
            </a:pPr>
            <a:endParaRPr lang="es-ES"/>
          </a:p>
        </c:txPr>
        <c:crossAx val="410636352"/>
        <c:crosses val="autoZero"/>
        <c:auto val="1"/>
        <c:lblAlgn val="ctr"/>
        <c:lblOffset val="100"/>
        <c:noMultiLvlLbl val="0"/>
      </c:catAx>
      <c:valAx>
        <c:axId val="410636352"/>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0639880"/>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Sidra!$W$8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Sidra!$X$7:$AC$7</c:f>
              <c:strCache>
                <c:ptCount val="6"/>
                <c:pt idx="0">
                  <c:v>TRIM 3 2015</c:v>
                </c:pt>
                <c:pt idx="1">
                  <c:v>TRIM 4 2015</c:v>
                </c:pt>
                <c:pt idx="2">
                  <c:v>TRIM 1 2016</c:v>
                </c:pt>
                <c:pt idx="3">
                  <c:v>TRIM 2 2016</c:v>
                </c:pt>
                <c:pt idx="4">
                  <c:v>TRIM 3 2016</c:v>
                </c:pt>
                <c:pt idx="5">
                  <c:v>TRIM 4 2016</c:v>
                </c:pt>
              </c:strCache>
            </c:strRef>
          </c:cat>
          <c:val>
            <c:numRef>
              <c:f>Sidra!$X$8:$AC$8</c:f>
              <c:numCache>
                <c:formatCode>General</c:formatCode>
                <c:ptCount val="6"/>
                <c:pt idx="0">
                  <c:v>11.561450000000001</c:v>
                </c:pt>
                <c:pt idx="1">
                  <c:v>8.9562690000000007</c:v>
                </c:pt>
                <c:pt idx="2">
                  <c:v>4.8</c:v>
                </c:pt>
                <c:pt idx="3">
                  <c:v>3.7</c:v>
                </c:pt>
                <c:pt idx="4">
                  <c:v>6.1</c:v>
                </c:pt>
                <c:pt idx="5">
                  <c:v>5.2</c:v>
                </c:pt>
              </c:numCache>
            </c:numRef>
          </c:val>
          <c:smooth val="1"/>
          <c:extLst xmlns:c16r2="http://schemas.microsoft.com/office/drawing/2015/06/chart">
            <c:ext xmlns:c16="http://schemas.microsoft.com/office/drawing/2014/chart" uri="{C3380CC4-5D6E-409C-BE32-E72D297353CC}">
              <c16:uniqueId val="{00000000-D97B-4A9F-8C25-44BC7A64CDE7}"/>
            </c:ext>
          </c:extLst>
        </c:ser>
        <c:dLbls>
          <c:showLegendKey val="0"/>
          <c:showVal val="0"/>
          <c:showCatName val="0"/>
          <c:showSerName val="0"/>
          <c:showPercent val="0"/>
          <c:showBubbleSize val="0"/>
        </c:dLbls>
        <c:marker val="1"/>
        <c:smooth val="0"/>
        <c:axId val="410637920"/>
        <c:axId val="410636744"/>
      </c:lineChart>
      <c:catAx>
        <c:axId val="410637920"/>
        <c:scaling>
          <c:orientation val="minMax"/>
        </c:scaling>
        <c:delete val="0"/>
        <c:axPos val="b"/>
        <c:numFmt formatCode="General" sourceLinked="0"/>
        <c:majorTickMark val="out"/>
        <c:minorTickMark val="none"/>
        <c:tickLblPos val="nextTo"/>
        <c:txPr>
          <a:bodyPr/>
          <a:lstStyle/>
          <a:p>
            <a:pPr>
              <a:defRPr sz="1000" b="1"/>
            </a:pPr>
            <a:endParaRPr lang="es-ES"/>
          </a:p>
        </c:txPr>
        <c:crossAx val="410636744"/>
        <c:crosses val="autoZero"/>
        <c:auto val="1"/>
        <c:lblAlgn val="ctr"/>
        <c:lblOffset val="100"/>
        <c:noMultiLvlLbl val="0"/>
      </c:catAx>
      <c:valAx>
        <c:axId val="410636744"/>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0637920"/>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'BB RR '!$W$8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'BB RR '!$X$7:$AC$7</c:f>
              <c:strCache>
                <c:ptCount val="6"/>
                <c:pt idx="0">
                  <c:v>TRIM 3 2015</c:v>
                </c:pt>
                <c:pt idx="1">
                  <c:v>TRIM 4 2015</c:v>
                </c:pt>
                <c:pt idx="2">
                  <c:v>TRIM 1 2016</c:v>
                </c:pt>
                <c:pt idx="3">
                  <c:v>TRIM 2 2016</c:v>
                </c:pt>
                <c:pt idx="4">
                  <c:v>TRIM 3 2016</c:v>
                </c:pt>
                <c:pt idx="5">
                  <c:v>TRIM 4 2016</c:v>
                </c:pt>
              </c:strCache>
            </c:strRef>
          </c:cat>
          <c:val>
            <c:numRef>
              <c:f>'BB RR '!$X$8:$AC$8</c:f>
              <c:numCache>
                <c:formatCode>General</c:formatCode>
                <c:ptCount val="6"/>
                <c:pt idx="0">
                  <c:v>344.38560000000001</c:v>
                </c:pt>
                <c:pt idx="1">
                  <c:v>218.79679999999999</c:v>
                </c:pt>
                <c:pt idx="2">
                  <c:v>207.6</c:v>
                </c:pt>
                <c:pt idx="3">
                  <c:v>213.6</c:v>
                </c:pt>
                <c:pt idx="4">
                  <c:v>327.9</c:v>
                </c:pt>
                <c:pt idx="5">
                  <c:v>196.9</c:v>
                </c:pt>
              </c:numCache>
            </c:numRef>
          </c:val>
          <c:smooth val="1"/>
          <c:extLst xmlns:c16r2="http://schemas.microsoft.com/office/drawing/2015/06/chart">
            <c:ext xmlns:c16="http://schemas.microsoft.com/office/drawing/2014/chart" uri="{C3380CC4-5D6E-409C-BE32-E72D297353CC}">
              <c16:uniqueId val="{00000000-E6BC-483A-AE81-86C19C41EFBA}"/>
            </c:ext>
          </c:extLst>
        </c:ser>
        <c:dLbls>
          <c:showLegendKey val="0"/>
          <c:showVal val="0"/>
          <c:showCatName val="0"/>
          <c:showSerName val="0"/>
          <c:showPercent val="0"/>
          <c:showBubbleSize val="0"/>
        </c:dLbls>
        <c:marker val="1"/>
        <c:smooth val="0"/>
        <c:axId val="411911736"/>
        <c:axId val="411911344"/>
      </c:lineChart>
      <c:catAx>
        <c:axId val="411911736"/>
        <c:scaling>
          <c:orientation val="minMax"/>
        </c:scaling>
        <c:delete val="0"/>
        <c:axPos val="b"/>
        <c:numFmt formatCode="General" sourceLinked="0"/>
        <c:majorTickMark val="out"/>
        <c:minorTickMark val="none"/>
        <c:tickLblPos val="nextTo"/>
        <c:txPr>
          <a:bodyPr/>
          <a:lstStyle/>
          <a:p>
            <a:pPr>
              <a:defRPr sz="1000" b="1"/>
            </a:pPr>
            <a:endParaRPr lang="es-ES"/>
          </a:p>
        </c:txPr>
        <c:crossAx val="411911344"/>
        <c:crosses val="autoZero"/>
        <c:auto val="1"/>
        <c:lblAlgn val="ctr"/>
        <c:lblOffset val="100"/>
        <c:noMultiLvlLbl val="0"/>
      </c:catAx>
      <c:valAx>
        <c:axId val="411911344"/>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1911736"/>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6322180897917239E-2"/>
          <c:y val="8.8597858200878093E-2"/>
          <c:w val="0.6095538142393605"/>
          <c:h val="0.88525295059108866"/>
        </c:manualLayout>
      </c:layout>
      <c:barChart>
        <c:barDir val="col"/>
        <c:grouping val="percentStacked"/>
        <c:varyColors val="0"/>
        <c:ser>
          <c:idx val="1"/>
          <c:order val="0"/>
          <c:tx>
            <c:strRef>
              <c:f>'BB RR '!$Y$17</c:f>
              <c:strCache>
                <c:ptCount val="1"/>
                <c:pt idx="0">
                  <c:v>COLA</c:v>
                </c:pt>
              </c:strCache>
            </c:strRef>
          </c:tx>
          <c:spPr>
            <a:solidFill>
              <a:srgbClr val="FFC00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'BB RR '!$W$19:$W$20</c:f>
              <c:strCache>
                <c:ptCount val="2"/>
                <c:pt idx="0">
                  <c:v>TRIM 4 2015</c:v>
                </c:pt>
                <c:pt idx="1">
                  <c:v>TRIM 4 2016</c:v>
                </c:pt>
              </c:strCache>
            </c:strRef>
          </c:cat>
          <c:val>
            <c:numRef>
              <c:f>'BB RR '!$Y$19:$Y$20</c:f>
              <c:numCache>
                <c:formatCode>0.0</c:formatCode>
                <c:ptCount val="2"/>
                <c:pt idx="0">
                  <c:v>59.051342505576656</c:v>
                </c:pt>
                <c:pt idx="1">
                  <c:v>56.624048307091968</c:v>
                </c:pt>
              </c:numCache>
            </c:numRef>
          </c:val>
          <c:extLst xmlns:c16r2="http://schemas.microsoft.com/office/drawing/2015/06/chart">
            <c:ext xmlns:c16="http://schemas.microsoft.com/office/drawing/2014/chart" uri="{C3380CC4-5D6E-409C-BE32-E72D297353CC}">
              <c16:uniqueId val="{00000000-1AFE-4155-B435-7AABE940BABC}"/>
            </c:ext>
          </c:extLst>
        </c:ser>
        <c:ser>
          <c:idx val="6"/>
          <c:order val="1"/>
          <c:tx>
            <c:strRef>
              <c:f>'BB RR '!$AD$17</c:f>
              <c:strCache>
                <c:ptCount val="1"/>
                <c:pt idx="0">
                  <c:v>FRUTAS CON GAS</c:v>
                </c:pt>
              </c:strCache>
            </c:strRef>
          </c:tx>
          <c:spPr>
            <a:solidFill>
              <a:srgbClr val="FFFF0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'BB RR '!$W$19:$W$20</c:f>
              <c:strCache>
                <c:ptCount val="2"/>
                <c:pt idx="0">
                  <c:v>TRIM 4 2015</c:v>
                </c:pt>
                <c:pt idx="1">
                  <c:v>TRIM 4 2016</c:v>
                </c:pt>
              </c:strCache>
            </c:strRef>
          </c:cat>
          <c:val>
            <c:numRef>
              <c:f>'BB RR '!$AD$19:$AD$20</c:f>
              <c:numCache>
                <c:formatCode>0.0</c:formatCode>
                <c:ptCount val="2"/>
                <c:pt idx="0">
                  <c:v>14.125510775299452</c:v>
                </c:pt>
                <c:pt idx="1">
                  <c:v>14.20782563652053</c:v>
                </c:pt>
              </c:numCache>
            </c:numRef>
          </c:val>
          <c:extLst xmlns:c16r2="http://schemas.microsoft.com/office/drawing/2015/06/chart">
            <c:ext xmlns:c16="http://schemas.microsoft.com/office/drawing/2014/chart" uri="{C3380CC4-5D6E-409C-BE32-E72D297353CC}">
              <c16:uniqueId val="{00000001-1AFE-4155-B435-7AABE940BABC}"/>
            </c:ext>
          </c:extLst>
        </c:ser>
        <c:ser>
          <c:idx val="9"/>
          <c:order val="2"/>
          <c:tx>
            <c:strRef>
              <c:f>'BB RR '!$AG$17</c:f>
              <c:strCache>
                <c:ptCount val="1"/>
                <c:pt idx="0">
                  <c:v>ISOTÓNICAS</c:v>
                </c:pt>
              </c:strCache>
            </c:strRef>
          </c:tx>
          <c:spPr>
            <a:solidFill>
              <a:srgbClr val="1F497D">
                <a:lumMod val="60000"/>
                <a:lumOff val="40000"/>
              </a:srgbClr>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'BB RR '!$W$19:$W$20</c:f>
              <c:strCache>
                <c:ptCount val="2"/>
                <c:pt idx="0">
                  <c:v>TRIM 4 2015</c:v>
                </c:pt>
                <c:pt idx="1">
                  <c:v>TRIM 4 2016</c:v>
                </c:pt>
              </c:strCache>
            </c:strRef>
          </c:cat>
          <c:val>
            <c:numRef>
              <c:f>'BB RR '!$AG$19:$AG$20</c:f>
              <c:numCache>
                <c:formatCode>0.0</c:formatCode>
                <c:ptCount val="2"/>
                <c:pt idx="0">
                  <c:v>10.030981321460857</c:v>
                </c:pt>
                <c:pt idx="1">
                  <c:v>10.785313768472035</c:v>
                </c:pt>
              </c:numCache>
            </c:numRef>
          </c:val>
          <c:extLst xmlns:c16r2="http://schemas.microsoft.com/office/drawing/2015/06/chart">
            <c:ext xmlns:c16="http://schemas.microsoft.com/office/drawing/2014/chart" uri="{C3380CC4-5D6E-409C-BE32-E72D297353CC}">
              <c16:uniqueId val="{00000002-1AFE-4155-B435-7AABE940BABC}"/>
            </c:ext>
          </c:extLst>
        </c:ser>
        <c:ser>
          <c:idx val="12"/>
          <c:order val="3"/>
          <c:tx>
            <c:strRef>
              <c:f>'BB RR '!$AJ$17</c:f>
              <c:strCache>
                <c:ptCount val="1"/>
                <c:pt idx="0">
                  <c:v>RESTO</c:v>
                </c:pt>
              </c:strCache>
            </c:strRef>
          </c:tx>
          <c:spPr>
            <a:solidFill>
              <a:srgbClr val="7030A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'BB RR '!$W$19:$W$20</c:f>
              <c:strCache>
                <c:ptCount val="2"/>
                <c:pt idx="0">
                  <c:v>TRIM 4 2015</c:v>
                </c:pt>
                <c:pt idx="1">
                  <c:v>TRIM 4 2016</c:v>
                </c:pt>
              </c:strCache>
            </c:strRef>
          </c:cat>
          <c:val>
            <c:numRef>
              <c:f>'BB RR '!$AJ$19:$AJ$20</c:f>
              <c:numCache>
                <c:formatCode>0.0</c:formatCode>
                <c:ptCount val="2"/>
                <c:pt idx="0">
                  <c:v>5.1400020218898703</c:v>
                </c:pt>
                <c:pt idx="1">
                  <c:v>4.914542047841949</c:v>
                </c:pt>
              </c:numCache>
            </c:numRef>
          </c:val>
          <c:extLst xmlns:c16r2="http://schemas.microsoft.com/office/drawing/2015/06/chart">
            <c:ext xmlns:c16="http://schemas.microsoft.com/office/drawing/2014/chart" uri="{C3380CC4-5D6E-409C-BE32-E72D297353CC}">
              <c16:uniqueId val="{00000003-1AFE-4155-B435-7AABE940BABC}"/>
            </c:ext>
          </c:extLst>
        </c:ser>
        <c:ser>
          <c:idx val="7"/>
          <c:order val="4"/>
          <c:tx>
            <c:strRef>
              <c:f>'BB RR '!$AE$17</c:f>
              <c:strCache>
                <c:ptCount val="1"/>
                <c:pt idx="0">
                  <c:v>FRUTAS SIN GAS</c:v>
                </c:pt>
              </c:strCache>
            </c:strRef>
          </c:tx>
          <c:spPr>
            <a:solidFill>
              <a:srgbClr val="92D050"/>
            </a:solidFill>
          </c:spPr>
          <c:invertIfNegative val="0"/>
          <c:dLbls>
            <c:dLbl>
              <c:idx val="0"/>
              <c:layout>
                <c:manualLayout>
                  <c:x val="-5.019607099147319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FE-4155-B435-7AABE940BABC}"/>
                </c:ext>
                <c:ext xmlns:c15="http://schemas.microsoft.com/office/drawing/2012/chart" uri="{CE6537A1-D6FC-4f65-9D91-7224C49458BB}">
                  <c15:layout/>
                </c:ext>
              </c:extLst>
            </c:dLbl>
            <c:dLbl>
              <c:idx val="1"/>
              <c:layout>
                <c:manualLayout>
                  <c:x val="-4.015685679317854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FE-4155-B435-7AABE940BABC}"/>
                </c:ext>
                <c:ext xmlns:c15="http://schemas.microsoft.com/office/drawing/2012/chart" uri="{CE6537A1-D6FC-4f65-9D91-7224C49458BB}">
                  <c15:layout/>
                </c:ext>
              </c:extLst>
            </c:dLbl>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'BB RR '!$W$19:$W$20</c:f>
              <c:strCache>
                <c:ptCount val="2"/>
                <c:pt idx="0">
                  <c:v>TRIM 4 2015</c:v>
                </c:pt>
                <c:pt idx="1">
                  <c:v>TRIM 4 2016</c:v>
                </c:pt>
              </c:strCache>
            </c:strRef>
          </c:cat>
          <c:val>
            <c:numRef>
              <c:f>'BB RR '!$AE$19:$AE$20</c:f>
              <c:numCache>
                <c:formatCode>0.0</c:formatCode>
                <c:ptCount val="2"/>
                <c:pt idx="0">
                  <c:v>3.7039520769439891</c:v>
                </c:pt>
                <c:pt idx="1">
                  <c:v>3.8867830146346476</c:v>
                </c:pt>
              </c:numCache>
            </c:numRef>
          </c:val>
          <c:extLst xmlns:c16r2="http://schemas.microsoft.com/office/drawing/2015/06/chart">
            <c:ext xmlns:c16="http://schemas.microsoft.com/office/drawing/2014/chart" uri="{C3380CC4-5D6E-409C-BE32-E72D297353CC}">
              <c16:uniqueId val="{00000006-1AFE-4155-B435-7AABE940BABC}"/>
            </c:ext>
          </c:extLst>
        </c:ser>
        <c:ser>
          <c:idx val="8"/>
          <c:order val="5"/>
          <c:tx>
            <c:strRef>
              <c:f>'BB RR '!$AF$17</c:f>
              <c:strCache>
                <c:ptCount val="1"/>
                <c:pt idx="0">
                  <c:v>MIXERS</c:v>
                </c:pt>
              </c:strCache>
            </c:strRef>
          </c:tx>
          <c:spPr>
            <a:solidFill>
              <a:srgbClr val="008080"/>
            </a:solidFill>
          </c:spPr>
          <c:invertIfNegative val="0"/>
          <c:dLbls>
            <c:dLbl>
              <c:idx val="0"/>
              <c:layout>
                <c:manualLayout>
                  <c:x val="-1.505882129744195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FE-4155-B435-7AABE940BABC}"/>
                </c:ext>
                <c:ext xmlns:c15="http://schemas.microsoft.com/office/drawing/2012/chart" uri="{CE6537A1-D6FC-4f65-9D91-7224C49458BB}">
                  <c15:layout/>
                </c:ext>
              </c:extLst>
            </c:dLbl>
            <c:dLbl>
              <c:idx val="1"/>
              <c:layout>
                <c:manualLayout>
                  <c:x val="-7.5294106487209782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FE-4155-B435-7AABE940BABC}"/>
                </c:ext>
                <c:ext xmlns:c15="http://schemas.microsoft.com/office/drawing/2012/chart" uri="{CE6537A1-D6FC-4f65-9D91-7224C49458BB}">
                  <c15:layout/>
                </c:ext>
              </c:extLst>
            </c:dLbl>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'BB RR '!$W$19:$W$20</c:f>
              <c:strCache>
                <c:ptCount val="2"/>
                <c:pt idx="0">
                  <c:v>TRIM 4 2015</c:v>
                </c:pt>
                <c:pt idx="1">
                  <c:v>TRIM 4 2016</c:v>
                </c:pt>
              </c:strCache>
            </c:strRef>
          </c:cat>
          <c:val>
            <c:numRef>
              <c:f>'BB RR '!$AF$19:$AF$20</c:f>
              <c:numCache>
                <c:formatCode>0.0</c:formatCode>
                <c:ptCount val="2"/>
                <c:pt idx="0">
                  <c:v>3.4421823507795315</c:v>
                </c:pt>
                <c:pt idx="1">
                  <c:v>3.9285404004586986</c:v>
                </c:pt>
              </c:numCache>
            </c:numRef>
          </c:val>
          <c:extLst xmlns:c16r2="http://schemas.microsoft.com/office/drawing/2015/06/chart">
            <c:ext xmlns:c16="http://schemas.microsoft.com/office/drawing/2014/chart" uri="{C3380CC4-5D6E-409C-BE32-E72D297353CC}">
              <c16:uniqueId val="{00000009-1AFE-4155-B435-7AABE940BABC}"/>
            </c:ext>
          </c:extLst>
        </c:ser>
        <c:ser>
          <c:idx val="10"/>
          <c:order val="6"/>
          <c:tx>
            <c:strRef>
              <c:f>'BB RR '!$AH$17</c:f>
              <c:strCache>
                <c:ptCount val="1"/>
                <c:pt idx="0">
                  <c:v>ENERGÉTICAS</c:v>
                </c:pt>
              </c:strCache>
            </c:strRef>
          </c:tx>
          <c:spPr>
            <a:solidFill>
              <a:sysClr val="window" lastClr="FFFFFF">
                <a:lumMod val="65000"/>
              </a:sysClr>
            </a:solidFill>
          </c:spPr>
          <c:invertIfNegative val="0"/>
          <c:dLbls>
            <c:dLbl>
              <c:idx val="0"/>
              <c:layout>
                <c:manualLayout>
                  <c:x val="1.7568624847015615E-2"/>
                  <c:y val="-3.3461949915796476E-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AFE-4155-B435-7AABE940BABC}"/>
                </c:ext>
                <c:ext xmlns:c15="http://schemas.microsoft.com/office/drawing/2012/chart" uri="{CE6537A1-D6FC-4f65-9D91-7224C49458BB}">
                  <c15:layout/>
                </c:ext>
              </c:extLst>
            </c:dLbl>
            <c:dLbl>
              <c:idx val="1"/>
              <c:layout>
                <c:manualLayout>
                  <c:x val="1.7568624847015615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1AFE-4155-B435-7AABE940BABC}"/>
                </c:ext>
                <c:ext xmlns:c15="http://schemas.microsoft.com/office/drawing/2012/chart" uri="{CE6537A1-D6FC-4f65-9D91-7224C49458BB}">
                  <c15:layout/>
                </c:ext>
              </c:extLst>
            </c:dLbl>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'BB RR '!$W$19:$W$20</c:f>
              <c:strCache>
                <c:ptCount val="2"/>
                <c:pt idx="0">
                  <c:v>TRIM 4 2015</c:v>
                </c:pt>
                <c:pt idx="1">
                  <c:v>TRIM 4 2016</c:v>
                </c:pt>
              </c:strCache>
            </c:strRef>
          </c:cat>
          <c:val>
            <c:numRef>
              <c:f>'BB RR '!$AH$19:$AH$20</c:f>
              <c:numCache>
                <c:formatCode>0.0</c:formatCode>
                <c:ptCount val="2"/>
                <c:pt idx="0">
                  <c:v>2.2353079563359768</c:v>
                </c:pt>
                <c:pt idx="1">
                  <c:v>3.2291153328950424</c:v>
                </c:pt>
              </c:numCache>
            </c:numRef>
          </c:val>
          <c:extLst xmlns:c16r2="http://schemas.microsoft.com/office/drawing/2015/06/chart">
            <c:ext xmlns:c16="http://schemas.microsoft.com/office/drawing/2014/chart" uri="{C3380CC4-5D6E-409C-BE32-E72D297353CC}">
              <c16:uniqueId val="{0000000C-1AFE-4155-B435-7AABE940BABC}"/>
            </c:ext>
          </c:extLst>
        </c:ser>
        <c:ser>
          <c:idx val="11"/>
          <c:order val="7"/>
          <c:tx>
            <c:strRef>
              <c:f>'BB RR '!$AI$17</c:f>
              <c:strCache>
                <c:ptCount val="1"/>
                <c:pt idx="0">
                  <c:v>GASEOSA</c:v>
                </c:pt>
              </c:strCache>
            </c:strRef>
          </c:tx>
          <c:spPr>
            <a:solidFill>
              <a:srgbClr val="FF99CC"/>
            </a:solidFill>
          </c:spPr>
          <c:invertIfNegative val="0"/>
          <c:dLbls>
            <c:dLbl>
              <c:idx val="0"/>
              <c:layout>
                <c:manualLayout>
                  <c:x val="5.270587454104684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1AFE-4155-B435-7AABE940BABC}"/>
                </c:ext>
                <c:ext xmlns:c15="http://schemas.microsoft.com/office/drawing/2012/chart" uri="{CE6537A1-D6FC-4f65-9D91-7224C49458BB}">
                  <c15:layout/>
                </c:ext>
              </c:extLst>
            </c:dLbl>
            <c:dLbl>
              <c:idx val="1"/>
              <c:layout>
                <c:manualLayout>
                  <c:x val="4.517646389232587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1AFE-4155-B435-7AABE940BABC}"/>
                </c:ext>
                <c:ext xmlns:c15="http://schemas.microsoft.com/office/drawing/2012/chart" uri="{CE6537A1-D6FC-4f65-9D91-7224C49458BB}">
                  <c15:layout/>
                </c:ext>
              </c:extLst>
            </c:dLbl>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'BB RR '!$W$19:$W$20</c:f>
              <c:strCache>
                <c:ptCount val="2"/>
                <c:pt idx="0">
                  <c:v>TRIM 4 2015</c:v>
                </c:pt>
                <c:pt idx="1">
                  <c:v>TRIM 4 2016</c:v>
                </c:pt>
              </c:strCache>
            </c:strRef>
          </c:cat>
          <c:val>
            <c:numRef>
              <c:f>'BB RR '!$AI$19:$AI$20</c:f>
              <c:numCache>
                <c:formatCode>0.0</c:formatCode>
                <c:ptCount val="2"/>
                <c:pt idx="0">
                  <c:v>2.2707209917136666</c:v>
                </c:pt>
                <c:pt idx="1">
                  <c:v>2.4238314920851325</c:v>
                </c:pt>
              </c:numCache>
            </c:numRef>
          </c:val>
          <c:extLst xmlns:c16r2="http://schemas.microsoft.com/office/drawing/2015/06/chart">
            <c:ext xmlns:c16="http://schemas.microsoft.com/office/drawing/2014/chart" uri="{C3380CC4-5D6E-409C-BE32-E72D297353CC}">
              <c16:uniqueId val="{0000000F-1AFE-4155-B435-7AABE940BABC}"/>
            </c:ext>
          </c:extLst>
        </c:ser>
        <c:dLbls>
          <c:showLegendKey val="0"/>
          <c:showVal val="0"/>
          <c:showCatName val="0"/>
          <c:showSerName val="0"/>
          <c:showPercent val="0"/>
          <c:showBubbleSize val="0"/>
        </c:dLbls>
        <c:gapWidth val="47"/>
        <c:overlap val="100"/>
        <c:axId val="411906640"/>
        <c:axId val="411913696"/>
      </c:barChart>
      <c:catAx>
        <c:axId val="411906640"/>
        <c:scaling>
          <c:orientation val="minMax"/>
        </c:scaling>
        <c:delete val="0"/>
        <c:axPos val="b"/>
        <c:numFmt formatCode="General" sourceLinked="1"/>
        <c:majorTickMark val="none"/>
        <c:minorTickMark val="none"/>
        <c:tickLblPos val="high"/>
        <c:txPr>
          <a:bodyPr/>
          <a:lstStyle/>
          <a:p>
            <a:pPr>
              <a:defRPr b="1"/>
            </a:pPr>
            <a:endParaRPr lang="es-ES"/>
          </a:p>
        </c:txPr>
        <c:crossAx val="411913696"/>
        <c:crosses val="autoZero"/>
        <c:auto val="1"/>
        <c:lblAlgn val="ctr"/>
        <c:lblOffset val="100"/>
        <c:noMultiLvlLbl val="0"/>
      </c:catAx>
      <c:valAx>
        <c:axId val="411913696"/>
        <c:scaling>
          <c:orientation val="minMax"/>
          <c:min val="0"/>
        </c:scaling>
        <c:delete val="0"/>
        <c:axPos val="l"/>
        <c:minorGridlines/>
        <c:numFmt formatCode="0%" sourceLinked="1"/>
        <c:majorTickMark val="in"/>
        <c:minorTickMark val="in"/>
        <c:tickLblPos val="nextTo"/>
        <c:crossAx val="411906640"/>
        <c:crosses val="autoZero"/>
        <c:crossBetween val="between"/>
        <c:majorUnit val="0.2"/>
        <c:minorUnit val="0.1"/>
      </c:valAx>
      <c:spPr>
        <a:ln>
          <a:solidFill>
            <a:schemeClr val="bg1">
              <a:lumMod val="50000"/>
              <a:alpha val="78000"/>
            </a:schemeClr>
          </a:solidFill>
        </a:ln>
      </c:spPr>
    </c:plotArea>
    <c:legend>
      <c:legendPos val="r"/>
      <c:layout>
        <c:manualLayout>
          <c:xMode val="edge"/>
          <c:yMode val="edge"/>
          <c:x val="0.71918124279543094"/>
          <c:y val="8.8480757203772228E-2"/>
          <c:w val="0.27179868134526258"/>
          <c:h val="0.91151924279622776"/>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Colas!$W$8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Colas!$X$7:$AC$7</c:f>
              <c:strCache>
                <c:ptCount val="6"/>
                <c:pt idx="0">
                  <c:v>TRIM 3 2015</c:v>
                </c:pt>
                <c:pt idx="1">
                  <c:v>TRIM 4 2015</c:v>
                </c:pt>
                <c:pt idx="2">
                  <c:v>TRIM 1 2016</c:v>
                </c:pt>
                <c:pt idx="3">
                  <c:v>TRIM 2 2016</c:v>
                </c:pt>
                <c:pt idx="4">
                  <c:v>TRIM 3 2016</c:v>
                </c:pt>
                <c:pt idx="5">
                  <c:v>TRIM 4 2016</c:v>
                </c:pt>
              </c:strCache>
            </c:strRef>
          </c:cat>
          <c:val>
            <c:numRef>
              <c:f>Colas!$X$8:$AC$8</c:f>
              <c:numCache>
                <c:formatCode>General</c:formatCode>
                <c:ptCount val="6"/>
                <c:pt idx="0">
                  <c:v>196.48949999999999</c:v>
                </c:pt>
                <c:pt idx="1">
                  <c:v>127.0249</c:v>
                </c:pt>
                <c:pt idx="2">
                  <c:v>120.2</c:v>
                </c:pt>
                <c:pt idx="3">
                  <c:v>120.3</c:v>
                </c:pt>
                <c:pt idx="4">
                  <c:v>180.3</c:v>
                </c:pt>
                <c:pt idx="5">
                  <c:v>111.3</c:v>
                </c:pt>
              </c:numCache>
            </c:numRef>
          </c:val>
          <c:smooth val="1"/>
          <c:extLst xmlns:c16r2="http://schemas.microsoft.com/office/drawing/2015/06/chart">
            <c:ext xmlns:c16="http://schemas.microsoft.com/office/drawing/2014/chart" uri="{C3380CC4-5D6E-409C-BE32-E72D297353CC}">
              <c16:uniqueId val="{00000000-87CE-4F27-A887-1B1A4E3C9ED7}"/>
            </c:ext>
          </c:extLst>
        </c:ser>
        <c:dLbls>
          <c:showLegendKey val="0"/>
          <c:showVal val="0"/>
          <c:showCatName val="0"/>
          <c:showSerName val="0"/>
          <c:showPercent val="0"/>
          <c:showBubbleSize val="0"/>
        </c:dLbls>
        <c:marker val="1"/>
        <c:smooth val="0"/>
        <c:axId val="411910560"/>
        <c:axId val="411912520"/>
      </c:lineChart>
      <c:catAx>
        <c:axId val="411910560"/>
        <c:scaling>
          <c:orientation val="minMax"/>
        </c:scaling>
        <c:delete val="0"/>
        <c:axPos val="b"/>
        <c:numFmt formatCode="General" sourceLinked="0"/>
        <c:majorTickMark val="out"/>
        <c:minorTickMark val="none"/>
        <c:tickLblPos val="nextTo"/>
        <c:txPr>
          <a:bodyPr/>
          <a:lstStyle/>
          <a:p>
            <a:pPr>
              <a:defRPr sz="1000" b="1"/>
            </a:pPr>
            <a:endParaRPr lang="es-ES"/>
          </a:p>
        </c:txPr>
        <c:crossAx val="411912520"/>
        <c:crosses val="autoZero"/>
        <c:auto val="1"/>
        <c:lblAlgn val="ctr"/>
        <c:lblOffset val="100"/>
        <c:noMultiLvlLbl val="0"/>
      </c:catAx>
      <c:valAx>
        <c:axId val="411912520"/>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1910560"/>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'Frutas con gas'!$W$8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'Frutas con gas'!$X$7:$AB$7</c:f>
              <c:strCache>
                <c:ptCount val="5"/>
                <c:pt idx="0">
                  <c:v>TRIM 3 2015</c:v>
                </c:pt>
                <c:pt idx="1">
                  <c:v>TRIM 4 2015</c:v>
                </c:pt>
                <c:pt idx="2">
                  <c:v>TRIM 1 2016</c:v>
                </c:pt>
                <c:pt idx="3">
                  <c:v>TRIM 2 2016</c:v>
                </c:pt>
                <c:pt idx="4">
                  <c:v>TRIM 3 2016</c:v>
                </c:pt>
              </c:strCache>
            </c:strRef>
          </c:cat>
          <c:val>
            <c:numRef>
              <c:f>'Frutas con gas'!$X$8:$AB$8</c:f>
              <c:numCache>
                <c:formatCode>General</c:formatCode>
                <c:ptCount val="5"/>
                <c:pt idx="0">
                  <c:v>52.985700000000001</c:v>
                </c:pt>
                <c:pt idx="1">
                  <c:v>30.510660000000001</c:v>
                </c:pt>
                <c:pt idx="2">
                  <c:v>30.5</c:v>
                </c:pt>
                <c:pt idx="3">
                  <c:v>30.9</c:v>
                </c:pt>
                <c:pt idx="4">
                  <c:v>50.1</c:v>
                </c:pt>
              </c:numCache>
            </c:numRef>
          </c:val>
          <c:smooth val="1"/>
          <c:extLst xmlns:c16r2="http://schemas.microsoft.com/office/drawing/2015/06/chart">
            <c:ext xmlns:c16="http://schemas.microsoft.com/office/drawing/2014/chart" uri="{C3380CC4-5D6E-409C-BE32-E72D297353CC}">
              <c16:uniqueId val="{00000000-F6E5-44D0-B134-38E084D9B776}"/>
            </c:ext>
          </c:extLst>
        </c:ser>
        <c:dLbls>
          <c:showLegendKey val="0"/>
          <c:showVal val="0"/>
          <c:showCatName val="0"/>
          <c:showSerName val="0"/>
          <c:showPercent val="0"/>
          <c:showBubbleSize val="0"/>
        </c:dLbls>
        <c:marker val="1"/>
        <c:smooth val="0"/>
        <c:axId val="411913304"/>
        <c:axId val="411914088"/>
      </c:lineChart>
      <c:catAx>
        <c:axId val="411913304"/>
        <c:scaling>
          <c:orientation val="minMax"/>
        </c:scaling>
        <c:delete val="0"/>
        <c:axPos val="b"/>
        <c:numFmt formatCode="General" sourceLinked="0"/>
        <c:majorTickMark val="out"/>
        <c:minorTickMark val="none"/>
        <c:tickLblPos val="nextTo"/>
        <c:txPr>
          <a:bodyPr/>
          <a:lstStyle/>
          <a:p>
            <a:pPr>
              <a:defRPr sz="1000" b="1"/>
            </a:pPr>
            <a:endParaRPr lang="es-ES"/>
          </a:p>
        </c:txPr>
        <c:crossAx val="411914088"/>
        <c:crosses val="autoZero"/>
        <c:auto val="1"/>
        <c:lblAlgn val="ctr"/>
        <c:lblOffset val="100"/>
        <c:noMultiLvlLbl val="0"/>
      </c:catAx>
      <c:valAx>
        <c:axId val="411914088"/>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1913304"/>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22180897917239E-2"/>
          <c:y val="0.105596544585204"/>
          <c:w val="0.6095538142393605"/>
          <c:h val="0.86825428003435878"/>
        </c:manualLayout>
      </c:layout>
      <c:barChart>
        <c:barDir val="col"/>
        <c:grouping val="stacked"/>
        <c:varyColors val="0"/>
        <c:ser>
          <c:idx val="5"/>
          <c:order val="0"/>
          <c:tx>
            <c:strRef>
              <c:f>'[1]Total Bebidas Frias Global'!$Z$32</c:f>
              <c:strCache>
                <c:ptCount val="1"/>
                <c:pt idx="0">
                  <c:v>VINO</c:v>
                </c:pt>
              </c:strCache>
            </c:strRef>
          </c:tx>
          <c:spPr>
            <a:solidFill>
              <a:srgbClr val="8C0C02"/>
            </a:solidFill>
          </c:spPr>
          <c:invertIfNegative val="0"/>
          <c:dLbls>
            <c:dLbl>
              <c:idx val="1"/>
              <c:layout>
                <c:manualLayout>
                  <c:x val="-2.507443850533443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29-4B4E-BC9E-F40B0B6AD412}"/>
                </c:ext>
                <c:ext xmlns:c15="http://schemas.microsoft.com/office/drawing/2012/chart" uri="{CE6537A1-D6FC-4f65-9D91-7224C49458BB}"/>
              </c:extLst>
            </c:dLbl>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'[1]Total Bebidas Frias Global'!$W$12:$W$13</c:f>
              <c:strCache>
                <c:ptCount val="2"/>
                <c:pt idx="0">
                  <c:v>TRIM 4 2015</c:v>
                </c:pt>
                <c:pt idx="1">
                  <c:v>TRIM 4 2016</c:v>
                </c:pt>
              </c:strCache>
            </c:strRef>
          </c:cat>
          <c:val>
            <c:numRef>
              <c:f>'[1]Total Bebidas Frias Global'!$Z$35:$Z$36</c:f>
              <c:numCache>
                <c:formatCode>General</c:formatCode>
                <c:ptCount val="2"/>
                <c:pt idx="0">
                  <c:v>7.4093467221481388</c:v>
                </c:pt>
                <c:pt idx="1">
                  <c:v>6.6595432506315264</c:v>
                </c:pt>
              </c:numCache>
            </c:numRef>
          </c:val>
          <c:extLst xmlns:c16r2="http://schemas.microsoft.com/office/drawing/2015/06/chart">
            <c:ext xmlns:c16="http://schemas.microsoft.com/office/drawing/2014/chart" uri="{C3380CC4-5D6E-409C-BE32-E72D297353CC}">
              <c16:uniqueId val="{00000001-C429-4B4E-BC9E-F40B0B6AD412}"/>
            </c:ext>
          </c:extLst>
        </c:ser>
        <c:ser>
          <c:idx val="6"/>
          <c:order val="1"/>
          <c:tx>
            <c:strRef>
              <c:f>'[1]Total Bebidas Frias Global'!$AD$32</c:f>
              <c:strCache>
                <c:ptCount val="1"/>
                <c:pt idx="0">
                  <c:v>TINTO DE VERANO</c:v>
                </c:pt>
              </c:strCache>
            </c:strRef>
          </c:tx>
          <c:spPr>
            <a:solidFill>
              <a:srgbClr val="EA5A42"/>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'[1]Total Bebidas Frias Global'!$W$12:$W$13</c:f>
              <c:strCache>
                <c:ptCount val="2"/>
                <c:pt idx="0">
                  <c:v>TRIM 4 2015</c:v>
                </c:pt>
                <c:pt idx="1">
                  <c:v>TRIM 4 2016</c:v>
                </c:pt>
              </c:strCache>
            </c:strRef>
          </c:cat>
          <c:val>
            <c:numRef>
              <c:f>'[1]Total Bebidas Frias Global'!$AD$35:$AD$36</c:f>
              <c:numCache>
                <c:formatCode>General</c:formatCode>
                <c:ptCount val="2"/>
                <c:pt idx="0">
                  <c:v>0.19822136487539715</c:v>
                </c:pt>
                <c:pt idx="1">
                  <c:v>0.4462362769048443</c:v>
                </c:pt>
              </c:numCache>
            </c:numRef>
          </c:val>
          <c:extLst xmlns:c16r2="http://schemas.microsoft.com/office/drawing/2015/06/chart">
            <c:ext xmlns:c16="http://schemas.microsoft.com/office/drawing/2014/chart" uri="{C3380CC4-5D6E-409C-BE32-E72D297353CC}">
              <c16:uniqueId val="{00000002-C429-4B4E-BC9E-F40B0B6AD412}"/>
            </c:ext>
          </c:extLst>
        </c:ser>
        <c:ser>
          <c:idx val="0"/>
          <c:order val="2"/>
          <c:tx>
            <c:strRef>
              <c:f>'[1]Total Bebidas Frias Global'!$AE$32</c:f>
              <c:strCache>
                <c:ptCount val="1"/>
                <c:pt idx="0">
                  <c:v>CAVA</c:v>
                </c:pt>
              </c:strCache>
            </c:strRef>
          </c:tx>
          <c:spPr>
            <a:solidFill>
              <a:srgbClr val="F9A713"/>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'[1]Total Bebidas Frias Global'!$AE$35:$AE$36</c:f>
              <c:numCache>
                <c:formatCode>General</c:formatCode>
                <c:ptCount val="2"/>
                <c:pt idx="0">
                  <c:v>2.7362004656610179</c:v>
                </c:pt>
                <c:pt idx="1">
                  <c:v>1.7522470542819395</c:v>
                </c:pt>
              </c:numCache>
            </c:numRef>
          </c:val>
          <c:extLst xmlns:c16r2="http://schemas.microsoft.com/office/drawing/2015/06/chart">
            <c:ext xmlns:c16="http://schemas.microsoft.com/office/drawing/2014/chart" uri="{C3380CC4-5D6E-409C-BE32-E72D297353CC}">
              <c16:uniqueId val="{00000003-C429-4B4E-BC9E-F40B0B6AD412}"/>
            </c:ext>
          </c:extLst>
        </c:ser>
        <c:ser>
          <c:idx val="1"/>
          <c:order val="3"/>
          <c:tx>
            <c:strRef>
              <c:f>'[1]Total Bebidas Frias Global'!$AF$32</c:f>
              <c:strCache>
                <c:ptCount val="1"/>
                <c:pt idx="0">
                  <c:v>SIDRA</c:v>
                </c:pt>
              </c:strCache>
            </c:strRef>
          </c:tx>
          <c:spPr>
            <a:solidFill>
              <a:srgbClr val="C8C80A"/>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'[1]Total Bebidas Frias Global'!$AF$35:$AF$36</c:f>
              <c:numCache>
                <c:formatCode>General</c:formatCode>
                <c:ptCount val="2"/>
                <c:pt idx="0">
                  <c:v>1.2059100498195352</c:v>
                </c:pt>
                <c:pt idx="1">
                  <c:v>0.8027756562193018</c:v>
                </c:pt>
              </c:numCache>
            </c:numRef>
          </c:val>
          <c:extLst xmlns:c16r2="http://schemas.microsoft.com/office/drawing/2015/06/chart">
            <c:ext xmlns:c16="http://schemas.microsoft.com/office/drawing/2014/chart" uri="{C3380CC4-5D6E-409C-BE32-E72D297353CC}">
              <c16:uniqueId val="{00000004-C429-4B4E-BC9E-F40B0B6AD412}"/>
            </c:ext>
          </c:extLst>
        </c:ser>
        <c:dLbls>
          <c:showLegendKey val="0"/>
          <c:showVal val="0"/>
          <c:showCatName val="0"/>
          <c:showSerName val="0"/>
          <c:showPercent val="0"/>
          <c:showBubbleSize val="0"/>
        </c:dLbls>
        <c:gapWidth val="47"/>
        <c:overlap val="100"/>
        <c:axId val="405687832"/>
        <c:axId val="405690184"/>
      </c:barChart>
      <c:catAx>
        <c:axId val="405687832"/>
        <c:scaling>
          <c:orientation val="minMax"/>
        </c:scaling>
        <c:delete val="0"/>
        <c:axPos val="b"/>
        <c:numFmt formatCode="General" sourceLinked="1"/>
        <c:majorTickMark val="none"/>
        <c:minorTickMark val="none"/>
        <c:tickLblPos val="high"/>
        <c:txPr>
          <a:bodyPr/>
          <a:lstStyle/>
          <a:p>
            <a:pPr>
              <a:defRPr b="1"/>
            </a:pPr>
            <a:endParaRPr lang="es-ES"/>
          </a:p>
        </c:txPr>
        <c:crossAx val="405690184"/>
        <c:crosses val="autoZero"/>
        <c:auto val="1"/>
        <c:lblAlgn val="ctr"/>
        <c:lblOffset val="100"/>
        <c:noMultiLvlLbl val="0"/>
      </c:catAx>
      <c:valAx>
        <c:axId val="405690184"/>
        <c:scaling>
          <c:orientation val="minMax"/>
        </c:scaling>
        <c:delete val="1"/>
        <c:axPos val="l"/>
        <c:numFmt formatCode="General" sourceLinked="1"/>
        <c:majorTickMark val="in"/>
        <c:minorTickMark val="in"/>
        <c:tickLblPos val="nextTo"/>
        <c:crossAx val="405687832"/>
        <c:crosses val="autoZero"/>
        <c:crossBetween val="between"/>
        <c:majorUnit val="0.2"/>
        <c:minorUnit val="0.1"/>
      </c:valAx>
      <c:spPr>
        <a:ln>
          <a:solidFill>
            <a:schemeClr val="bg1">
              <a:lumMod val="50000"/>
              <a:alpha val="78000"/>
            </a:schemeClr>
          </a:solidFill>
        </a:ln>
      </c:spPr>
    </c:plotArea>
    <c:legend>
      <c:legendPos val="r"/>
      <c:layout>
        <c:manualLayout>
          <c:xMode val="edge"/>
          <c:yMode val="edge"/>
          <c:x val="0.71416163569628366"/>
          <c:y val="0.1139380822930138"/>
          <c:w val="0.28583831480066058"/>
          <c:h val="0.6818031923336607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'Frutas SIN gas'!$W$8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'Frutas SIN gas'!$X$7:$AC$7</c:f>
              <c:strCache>
                <c:ptCount val="6"/>
                <c:pt idx="0">
                  <c:v>TRIM 3 2015</c:v>
                </c:pt>
                <c:pt idx="1">
                  <c:v>TRIM 4 2015</c:v>
                </c:pt>
                <c:pt idx="2">
                  <c:v>TRIM 1 2016</c:v>
                </c:pt>
                <c:pt idx="3">
                  <c:v>TRIM 2 2016</c:v>
                </c:pt>
                <c:pt idx="4">
                  <c:v>TRIM 3 2016</c:v>
                </c:pt>
                <c:pt idx="5">
                  <c:v>TRIM 4 2016</c:v>
                </c:pt>
              </c:strCache>
            </c:strRef>
          </c:cat>
          <c:val>
            <c:numRef>
              <c:f>'Frutas SIN gas'!$X$8:$AC$8</c:f>
              <c:numCache>
                <c:formatCode>General</c:formatCode>
                <c:ptCount val="6"/>
                <c:pt idx="0">
                  <c:v>18.631599999999999</c:v>
                </c:pt>
                <c:pt idx="1">
                  <c:v>13.864599999999999</c:v>
                </c:pt>
                <c:pt idx="2">
                  <c:v>12.4</c:v>
                </c:pt>
                <c:pt idx="3">
                  <c:v>14.2</c:v>
                </c:pt>
                <c:pt idx="4">
                  <c:v>16</c:v>
                </c:pt>
                <c:pt idx="5">
                  <c:v>10.9</c:v>
                </c:pt>
              </c:numCache>
            </c:numRef>
          </c:val>
          <c:smooth val="1"/>
          <c:extLst xmlns:c16r2="http://schemas.microsoft.com/office/drawing/2015/06/chart">
            <c:ext xmlns:c16="http://schemas.microsoft.com/office/drawing/2014/chart" uri="{C3380CC4-5D6E-409C-BE32-E72D297353CC}">
              <c16:uniqueId val="{00000000-CDD2-408E-AE21-EC6E2D8BEDB8}"/>
            </c:ext>
          </c:extLst>
        </c:ser>
        <c:dLbls>
          <c:showLegendKey val="0"/>
          <c:showVal val="0"/>
          <c:showCatName val="0"/>
          <c:showSerName val="0"/>
          <c:showPercent val="0"/>
          <c:showBubbleSize val="0"/>
        </c:dLbls>
        <c:marker val="1"/>
        <c:smooth val="0"/>
        <c:axId val="411910952"/>
        <c:axId val="411912912"/>
      </c:lineChart>
      <c:catAx>
        <c:axId val="411910952"/>
        <c:scaling>
          <c:orientation val="minMax"/>
        </c:scaling>
        <c:delete val="0"/>
        <c:axPos val="b"/>
        <c:numFmt formatCode="General" sourceLinked="0"/>
        <c:majorTickMark val="out"/>
        <c:minorTickMark val="none"/>
        <c:tickLblPos val="nextTo"/>
        <c:txPr>
          <a:bodyPr/>
          <a:lstStyle/>
          <a:p>
            <a:pPr>
              <a:defRPr sz="1000" b="1"/>
            </a:pPr>
            <a:endParaRPr lang="es-ES"/>
          </a:p>
        </c:txPr>
        <c:crossAx val="411912912"/>
        <c:crosses val="autoZero"/>
        <c:auto val="1"/>
        <c:lblAlgn val="ctr"/>
        <c:lblOffset val="100"/>
        <c:noMultiLvlLbl val="0"/>
      </c:catAx>
      <c:valAx>
        <c:axId val="411912912"/>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1910952"/>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Mixers!$V$8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Mixers!$W$7:$AA$7</c:f>
              <c:strCache>
                <c:ptCount val="5"/>
                <c:pt idx="0">
                  <c:v>TRIM 3 2015</c:v>
                </c:pt>
                <c:pt idx="1">
                  <c:v>TRIM 4 2015</c:v>
                </c:pt>
                <c:pt idx="2">
                  <c:v>TRIM 1 2016</c:v>
                </c:pt>
                <c:pt idx="3">
                  <c:v>TRIM 2 2016</c:v>
                </c:pt>
                <c:pt idx="4">
                  <c:v>TRIM 3 2016</c:v>
                </c:pt>
              </c:strCache>
            </c:strRef>
          </c:cat>
          <c:val>
            <c:numRef>
              <c:f>Mixers!$W$8:$AA$8</c:f>
              <c:numCache>
                <c:formatCode>General</c:formatCode>
                <c:ptCount val="5"/>
                <c:pt idx="0">
                  <c:v>14.245810000000001</c:v>
                </c:pt>
                <c:pt idx="1">
                  <c:v>8.6213029999999993</c:v>
                </c:pt>
                <c:pt idx="2">
                  <c:v>7.6</c:v>
                </c:pt>
                <c:pt idx="3">
                  <c:v>8.9</c:v>
                </c:pt>
                <c:pt idx="4">
                  <c:v>16.100000000000001</c:v>
                </c:pt>
              </c:numCache>
            </c:numRef>
          </c:val>
          <c:smooth val="1"/>
          <c:extLst xmlns:c16r2="http://schemas.microsoft.com/office/drawing/2015/06/chart">
            <c:ext xmlns:c16="http://schemas.microsoft.com/office/drawing/2014/chart" uri="{C3380CC4-5D6E-409C-BE32-E72D297353CC}">
              <c16:uniqueId val="{00000000-C779-4337-BCB8-0D1E24BA4AC2}"/>
            </c:ext>
          </c:extLst>
        </c:ser>
        <c:dLbls>
          <c:showLegendKey val="0"/>
          <c:showVal val="0"/>
          <c:showCatName val="0"/>
          <c:showSerName val="0"/>
          <c:showPercent val="0"/>
          <c:showBubbleSize val="0"/>
        </c:dLbls>
        <c:marker val="1"/>
        <c:smooth val="0"/>
        <c:axId val="411907424"/>
        <c:axId val="411912128"/>
      </c:lineChart>
      <c:catAx>
        <c:axId val="411907424"/>
        <c:scaling>
          <c:orientation val="minMax"/>
        </c:scaling>
        <c:delete val="0"/>
        <c:axPos val="b"/>
        <c:numFmt formatCode="General" sourceLinked="0"/>
        <c:majorTickMark val="out"/>
        <c:minorTickMark val="none"/>
        <c:tickLblPos val="nextTo"/>
        <c:txPr>
          <a:bodyPr/>
          <a:lstStyle/>
          <a:p>
            <a:pPr>
              <a:defRPr sz="1000" b="1"/>
            </a:pPr>
            <a:endParaRPr lang="es-ES"/>
          </a:p>
        </c:txPr>
        <c:crossAx val="411912128"/>
        <c:crosses val="autoZero"/>
        <c:auto val="1"/>
        <c:lblAlgn val="ctr"/>
        <c:lblOffset val="100"/>
        <c:noMultiLvlLbl val="0"/>
      </c:catAx>
      <c:valAx>
        <c:axId val="411912128"/>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1907424"/>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Isotonicas!$W$8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Isotonicas!$X$7:$AC$7</c:f>
              <c:strCache>
                <c:ptCount val="6"/>
                <c:pt idx="0">
                  <c:v>TRIM 3 2015</c:v>
                </c:pt>
                <c:pt idx="1">
                  <c:v>TRIM 4 2015</c:v>
                </c:pt>
                <c:pt idx="2">
                  <c:v>TRIM 1 2016</c:v>
                </c:pt>
                <c:pt idx="3">
                  <c:v>TRIM 2 2016</c:v>
                </c:pt>
                <c:pt idx="4">
                  <c:v>TRIM 3 2016</c:v>
                </c:pt>
                <c:pt idx="5">
                  <c:v>TRIM 4 2016</c:v>
                </c:pt>
              </c:strCache>
            </c:strRef>
          </c:cat>
          <c:val>
            <c:numRef>
              <c:f>Isotonicas!$X$8:$AC$8</c:f>
              <c:numCache>
                <c:formatCode>General</c:formatCode>
                <c:ptCount val="6"/>
                <c:pt idx="0">
                  <c:v>30.483640000000001</c:v>
                </c:pt>
                <c:pt idx="1">
                  <c:v>19.95534</c:v>
                </c:pt>
                <c:pt idx="2">
                  <c:v>18.899999999999999</c:v>
                </c:pt>
                <c:pt idx="3">
                  <c:v>19.899999999999999</c:v>
                </c:pt>
                <c:pt idx="4">
                  <c:v>35.299999999999997</c:v>
                </c:pt>
                <c:pt idx="5">
                  <c:v>19.8</c:v>
                </c:pt>
              </c:numCache>
            </c:numRef>
          </c:val>
          <c:smooth val="1"/>
          <c:extLst xmlns:c16r2="http://schemas.microsoft.com/office/drawing/2015/06/chart">
            <c:ext xmlns:c16="http://schemas.microsoft.com/office/drawing/2014/chart" uri="{C3380CC4-5D6E-409C-BE32-E72D297353CC}">
              <c16:uniqueId val="{00000000-67D6-4E49-B045-9B67AE9F73A4}"/>
            </c:ext>
          </c:extLst>
        </c:ser>
        <c:dLbls>
          <c:showLegendKey val="0"/>
          <c:showVal val="0"/>
          <c:showCatName val="0"/>
          <c:showSerName val="0"/>
          <c:showPercent val="0"/>
          <c:showBubbleSize val="0"/>
        </c:dLbls>
        <c:marker val="1"/>
        <c:smooth val="0"/>
        <c:axId val="411908208"/>
        <c:axId val="412749936"/>
      </c:lineChart>
      <c:catAx>
        <c:axId val="411908208"/>
        <c:scaling>
          <c:orientation val="minMax"/>
        </c:scaling>
        <c:delete val="0"/>
        <c:axPos val="b"/>
        <c:numFmt formatCode="General" sourceLinked="0"/>
        <c:majorTickMark val="out"/>
        <c:minorTickMark val="none"/>
        <c:tickLblPos val="nextTo"/>
        <c:txPr>
          <a:bodyPr/>
          <a:lstStyle/>
          <a:p>
            <a:pPr>
              <a:defRPr sz="1000" b="1"/>
            </a:pPr>
            <a:endParaRPr lang="es-ES"/>
          </a:p>
        </c:txPr>
        <c:crossAx val="412749936"/>
        <c:crosses val="autoZero"/>
        <c:auto val="1"/>
        <c:lblAlgn val="ctr"/>
        <c:lblOffset val="100"/>
        <c:noMultiLvlLbl val="0"/>
      </c:catAx>
      <c:valAx>
        <c:axId val="412749936"/>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1908208"/>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Energéticas!$W$8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Energéticas!$X$7:$AC$7</c:f>
              <c:strCache>
                <c:ptCount val="6"/>
                <c:pt idx="0">
                  <c:v>TRIM 3 2015</c:v>
                </c:pt>
                <c:pt idx="1">
                  <c:v>TRIM 4 2015</c:v>
                </c:pt>
                <c:pt idx="2">
                  <c:v>TRIM 1 2016</c:v>
                </c:pt>
                <c:pt idx="3">
                  <c:v>TRIM 2 2016</c:v>
                </c:pt>
                <c:pt idx="4">
                  <c:v>TRIM 3 2016</c:v>
                </c:pt>
                <c:pt idx="5">
                  <c:v>TRIM 4 2016</c:v>
                </c:pt>
              </c:strCache>
            </c:strRef>
          </c:cat>
          <c:val>
            <c:numRef>
              <c:f>Energéticas!$X$8:$AC$8</c:f>
              <c:numCache>
                <c:formatCode>General</c:formatCode>
                <c:ptCount val="6"/>
                <c:pt idx="0">
                  <c:v>7.0601430000000001</c:v>
                </c:pt>
                <c:pt idx="1">
                  <c:v>4.506373</c:v>
                </c:pt>
                <c:pt idx="2">
                  <c:v>4.8</c:v>
                </c:pt>
                <c:pt idx="3">
                  <c:v>5.2</c:v>
                </c:pt>
                <c:pt idx="4">
                  <c:v>8</c:v>
                </c:pt>
                <c:pt idx="5">
                  <c:v>5.8</c:v>
                </c:pt>
              </c:numCache>
            </c:numRef>
          </c:val>
          <c:smooth val="1"/>
          <c:extLst xmlns:c16r2="http://schemas.microsoft.com/office/drawing/2015/06/chart">
            <c:ext xmlns:c16="http://schemas.microsoft.com/office/drawing/2014/chart" uri="{C3380CC4-5D6E-409C-BE32-E72D297353CC}">
              <c16:uniqueId val="{00000000-A399-47EA-838D-9B6A836A0EE9}"/>
            </c:ext>
          </c:extLst>
        </c:ser>
        <c:dLbls>
          <c:showLegendKey val="0"/>
          <c:showVal val="0"/>
          <c:showCatName val="0"/>
          <c:showSerName val="0"/>
          <c:showPercent val="0"/>
          <c:showBubbleSize val="0"/>
        </c:dLbls>
        <c:marker val="1"/>
        <c:smooth val="0"/>
        <c:axId val="412752680"/>
        <c:axId val="412753856"/>
      </c:lineChart>
      <c:catAx>
        <c:axId val="412752680"/>
        <c:scaling>
          <c:orientation val="minMax"/>
        </c:scaling>
        <c:delete val="0"/>
        <c:axPos val="b"/>
        <c:numFmt formatCode="General" sourceLinked="0"/>
        <c:majorTickMark val="out"/>
        <c:minorTickMark val="none"/>
        <c:tickLblPos val="nextTo"/>
        <c:txPr>
          <a:bodyPr/>
          <a:lstStyle/>
          <a:p>
            <a:pPr>
              <a:defRPr sz="1000" b="1"/>
            </a:pPr>
            <a:endParaRPr lang="es-ES"/>
          </a:p>
        </c:txPr>
        <c:crossAx val="412753856"/>
        <c:crosses val="autoZero"/>
        <c:auto val="1"/>
        <c:lblAlgn val="ctr"/>
        <c:lblOffset val="100"/>
        <c:noMultiLvlLbl val="0"/>
      </c:catAx>
      <c:valAx>
        <c:axId val="412753856"/>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2752680"/>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Gaseosas!$W$8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Gaseosas!$X$7:$AB$7</c:f>
              <c:strCache>
                <c:ptCount val="5"/>
                <c:pt idx="0">
                  <c:v>TRIM 3 2015</c:v>
                </c:pt>
                <c:pt idx="1">
                  <c:v>TRIM 4 2015</c:v>
                </c:pt>
                <c:pt idx="2">
                  <c:v>TRIM 1 2016</c:v>
                </c:pt>
                <c:pt idx="3">
                  <c:v>TRIM 2 2016</c:v>
                </c:pt>
                <c:pt idx="4">
                  <c:v>TRIM 3 2016</c:v>
                </c:pt>
              </c:strCache>
            </c:strRef>
          </c:cat>
          <c:val>
            <c:numRef>
              <c:f>Gaseosas!$X$8:$AB$8</c:f>
              <c:numCache>
                <c:formatCode>General</c:formatCode>
                <c:ptCount val="5"/>
                <c:pt idx="0">
                  <c:v>3.450294</c:v>
                </c:pt>
                <c:pt idx="1">
                  <c:v>2.7641279999999999</c:v>
                </c:pt>
                <c:pt idx="2">
                  <c:v>3</c:v>
                </c:pt>
                <c:pt idx="3">
                  <c:v>2.9</c:v>
                </c:pt>
                <c:pt idx="4">
                  <c:v>3.9</c:v>
                </c:pt>
              </c:numCache>
            </c:numRef>
          </c:val>
          <c:smooth val="1"/>
          <c:extLst xmlns:c16r2="http://schemas.microsoft.com/office/drawing/2015/06/chart">
            <c:ext xmlns:c16="http://schemas.microsoft.com/office/drawing/2014/chart" uri="{C3380CC4-5D6E-409C-BE32-E72D297353CC}">
              <c16:uniqueId val="{00000000-FB2D-4345-9F5B-E826B7189B0D}"/>
            </c:ext>
          </c:extLst>
        </c:ser>
        <c:dLbls>
          <c:showLegendKey val="0"/>
          <c:showVal val="0"/>
          <c:showCatName val="0"/>
          <c:showSerName val="0"/>
          <c:showPercent val="0"/>
          <c:showBubbleSize val="0"/>
        </c:dLbls>
        <c:marker val="1"/>
        <c:smooth val="0"/>
        <c:axId val="412753072"/>
        <c:axId val="412752288"/>
      </c:lineChart>
      <c:catAx>
        <c:axId val="412753072"/>
        <c:scaling>
          <c:orientation val="minMax"/>
        </c:scaling>
        <c:delete val="0"/>
        <c:axPos val="b"/>
        <c:numFmt formatCode="General" sourceLinked="0"/>
        <c:majorTickMark val="out"/>
        <c:minorTickMark val="none"/>
        <c:tickLblPos val="nextTo"/>
        <c:txPr>
          <a:bodyPr/>
          <a:lstStyle/>
          <a:p>
            <a:pPr>
              <a:defRPr sz="1000" b="1"/>
            </a:pPr>
            <a:endParaRPr lang="es-ES"/>
          </a:p>
        </c:txPr>
        <c:crossAx val="412752288"/>
        <c:crosses val="autoZero"/>
        <c:auto val="1"/>
        <c:lblAlgn val="ctr"/>
        <c:lblOffset val="100"/>
        <c:noMultiLvlLbl val="0"/>
      </c:catAx>
      <c:valAx>
        <c:axId val="412752288"/>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2753072"/>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Otros!$W$8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Otros!$X$7:$AC$7</c:f>
              <c:strCache>
                <c:ptCount val="6"/>
                <c:pt idx="0">
                  <c:v>TRIM 3 2015</c:v>
                </c:pt>
                <c:pt idx="1">
                  <c:v>TRIM 4 2015</c:v>
                </c:pt>
                <c:pt idx="2">
                  <c:v>TRIM 1 2016</c:v>
                </c:pt>
                <c:pt idx="3">
                  <c:v>TRIM 2 2016</c:v>
                </c:pt>
                <c:pt idx="4">
                  <c:v>TRIM 3 2016</c:v>
                </c:pt>
                <c:pt idx="5">
                  <c:v>TRIM 4 2016</c:v>
                </c:pt>
              </c:strCache>
            </c:strRef>
          </c:cat>
          <c:val>
            <c:numRef>
              <c:f>Otros!$X$8:$AC$8</c:f>
              <c:numCache>
                <c:formatCode>General</c:formatCode>
                <c:ptCount val="6"/>
                <c:pt idx="0">
                  <c:v>21.038900000000002</c:v>
                </c:pt>
                <c:pt idx="1">
                  <c:v>11.549480000000001</c:v>
                </c:pt>
                <c:pt idx="2">
                  <c:v>10.199999999999999</c:v>
                </c:pt>
                <c:pt idx="3">
                  <c:v>11.3</c:v>
                </c:pt>
                <c:pt idx="4">
                  <c:v>18.2</c:v>
                </c:pt>
                <c:pt idx="5">
                  <c:v>10.4</c:v>
                </c:pt>
              </c:numCache>
            </c:numRef>
          </c:val>
          <c:smooth val="1"/>
          <c:extLst xmlns:c16r2="http://schemas.microsoft.com/office/drawing/2015/06/chart">
            <c:ext xmlns:c16="http://schemas.microsoft.com/office/drawing/2014/chart" uri="{C3380CC4-5D6E-409C-BE32-E72D297353CC}">
              <c16:uniqueId val="{00000000-03CF-4DE4-92ED-51C9E450F6E1}"/>
            </c:ext>
          </c:extLst>
        </c:ser>
        <c:dLbls>
          <c:showLegendKey val="0"/>
          <c:showVal val="0"/>
          <c:showCatName val="0"/>
          <c:showSerName val="0"/>
          <c:showPercent val="0"/>
          <c:showBubbleSize val="0"/>
        </c:dLbls>
        <c:marker val="1"/>
        <c:smooth val="0"/>
        <c:axId val="412748760"/>
        <c:axId val="412754248"/>
      </c:lineChart>
      <c:catAx>
        <c:axId val="412748760"/>
        <c:scaling>
          <c:orientation val="minMax"/>
        </c:scaling>
        <c:delete val="0"/>
        <c:axPos val="b"/>
        <c:numFmt formatCode="General" sourceLinked="0"/>
        <c:majorTickMark val="out"/>
        <c:minorTickMark val="none"/>
        <c:tickLblPos val="nextTo"/>
        <c:txPr>
          <a:bodyPr/>
          <a:lstStyle/>
          <a:p>
            <a:pPr>
              <a:defRPr sz="1000" b="1"/>
            </a:pPr>
            <a:endParaRPr lang="es-ES"/>
          </a:p>
        </c:txPr>
        <c:crossAx val="412754248"/>
        <c:crosses val="autoZero"/>
        <c:auto val="1"/>
        <c:lblAlgn val="ctr"/>
        <c:lblOffset val="100"/>
        <c:noMultiLvlLbl val="0"/>
      </c:catAx>
      <c:valAx>
        <c:axId val="412754248"/>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2748760"/>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Agua!$W$8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Agua!$X$7:$AB$7</c:f>
              <c:strCache>
                <c:ptCount val="5"/>
                <c:pt idx="0">
                  <c:v>TRIM 3 2015</c:v>
                </c:pt>
                <c:pt idx="1">
                  <c:v>TRIM 4 2015</c:v>
                </c:pt>
                <c:pt idx="2">
                  <c:v>TRIM 1 2016</c:v>
                </c:pt>
                <c:pt idx="3">
                  <c:v>TRIM 2 2016</c:v>
                </c:pt>
                <c:pt idx="4">
                  <c:v>TRIM 3 2016</c:v>
                </c:pt>
              </c:strCache>
            </c:strRef>
          </c:cat>
          <c:val>
            <c:numRef>
              <c:f>Agua!$X$8:$AB$8</c:f>
              <c:numCache>
                <c:formatCode>General</c:formatCode>
                <c:ptCount val="5"/>
                <c:pt idx="0">
                  <c:v>238.1592</c:v>
                </c:pt>
                <c:pt idx="1">
                  <c:v>142.81710000000001</c:v>
                </c:pt>
                <c:pt idx="2">
                  <c:v>137.80000000000001</c:v>
                </c:pt>
                <c:pt idx="3">
                  <c:v>144.6</c:v>
                </c:pt>
                <c:pt idx="4">
                  <c:v>216.5</c:v>
                </c:pt>
              </c:numCache>
            </c:numRef>
          </c:val>
          <c:smooth val="1"/>
          <c:extLst xmlns:c16r2="http://schemas.microsoft.com/office/drawing/2015/06/chart">
            <c:ext xmlns:c16="http://schemas.microsoft.com/office/drawing/2014/chart" uri="{C3380CC4-5D6E-409C-BE32-E72D297353CC}">
              <c16:uniqueId val="{00000000-17BA-4D42-B230-16502FB575AE}"/>
            </c:ext>
          </c:extLst>
        </c:ser>
        <c:dLbls>
          <c:showLegendKey val="0"/>
          <c:showVal val="0"/>
          <c:showCatName val="0"/>
          <c:showSerName val="0"/>
          <c:showPercent val="0"/>
          <c:showBubbleSize val="0"/>
        </c:dLbls>
        <c:marker val="1"/>
        <c:smooth val="0"/>
        <c:axId val="412749544"/>
        <c:axId val="412754640"/>
      </c:lineChart>
      <c:catAx>
        <c:axId val="412749544"/>
        <c:scaling>
          <c:orientation val="minMax"/>
        </c:scaling>
        <c:delete val="0"/>
        <c:axPos val="b"/>
        <c:numFmt formatCode="General" sourceLinked="0"/>
        <c:majorTickMark val="out"/>
        <c:minorTickMark val="none"/>
        <c:tickLblPos val="nextTo"/>
        <c:txPr>
          <a:bodyPr/>
          <a:lstStyle/>
          <a:p>
            <a:pPr>
              <a:defRPr sz="1000" b="1"/>
            </a:pPr>
            <a:endParaRPr lang="es-ES"/>
          </a:p>
        </c:txPr>
        <c:crossAx val="412754640"/>
        <c:crosses val="autoZero"/>
        <c:auto val="1"/>
        <c:lblAlgn val="ctr"/>
        <c:lblOffset val="100"/>
        <c:noMultiLvlLbl val="0"/>
      </c:catAx>
      <c:valAx>
        <c:axId val="412754640"/>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2749544"/>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Zumos!$W$8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Zumos!$X$7:$AC$7</c:f>
              <c:strCache>
                <c:ptCount val="6"/>
                <c:pt idx="0">
                  <c:v>TRIM 3 2015</c:v>
                </c:pt>
                <c:pt idx="1">
                  <c:v>TRIM 4 2015</c:v>
                </c:pt>
                <c:pt idx="2">
                  <c:v>TRIM 1 2016</c:v>
                </c:pt>
                <c:pt idx="3">
                  <c:v>TRIM 2 2016</c:v>
                </c:pt>
                <c:pt idx="4">
                  <c:v>TRIM 3 2016</c:v>
                </c:pt>
                <c:pt idx="5">
                  <c:v>TRIM 4 2016</c:v>
                </c:pt>
              </c:strCache>
            </c:strRef>
          </c:cat>
          <c:val>
            <c:numRef>
              <c:f>Zumos!$X$8:$AC$8</c:f>
              <c:numCache>
                <c:formatCode>General</c:formatCode>
                <c:ptCount val="6"/>
                <c:pt idx="0">
                  <c:v>39.505699999999997</c:v>
                </c:pt>
                <c:pt idx="1">
                  <c:v>24.622910000000001</c:v>
                </c:pt>
                <c:pt idx="2">
                  <c:v>28.7</c:v>
                </c:pt>
                <c:pt idx="3">
                  <c:v>25.9</c:v>
                </c:pt>
                <c:pt idx="4">
                  <c:v>37.4</c:v>
                </c:pt>
                <c:pt idx="5">
                  <c:v>22.4</c:v>
                </c:pt>
              </c:numCache>
            </c:numRef>
          </c:val>
          <c:smooth val="1"/>
          <c:extLst xmlns:c16r2="http://schemas.microsoft.com/office/drawing/2015/06/chart">
            <c:ext xmlns:c16="http://schemas.microsoft.com/office/drawing/2014/chart" uri="{C3380CC4-5D6E-409C-BE32-E72D297353CC}">
              <c16:uniqueId val="{00000000-A7D0-4043-9BB1-5D545A628A93}"/>
            </c:ext>
          </c:extLst>
        </c:ser>
        <c:dLbls>
          <c:showLegendKey val="0"/>
          <c:showVal val="0"/>
          <c:showCatName val="0"/>
          <c:showSerName val="0"/>
          <c:showPercent val="0"/>
          <c:showBubbleSize val="0"/>
        </c:dLbls>
        <c:marker val="1"/>
        <c:smooth val="0"/>
        <c:axId val="412747192"/>
        <c:axId val="412751112"/>
      </c:lineChart>
      <c:catAx>
        <c:axId val="412747192"/>
        <c:scaling>
          <c:orientation val="minMax"/>
        </c:scaling>
        <c:delete val="0"/>
        <c:axPos val="b"/>
        <c:numFmt formatCode="General" sourceLinked="0"/>
        <c:majorTickMark val="out"/>
        <c:minorTickMark val="none"/>
        <c:tickLblPos val="nextTo"/>
        <c:txPr>
          <a:bodyPr/>
          <a:lstStyle/>
          <a:p>
            <a:pPr>
              <a:defRPr sz="1000" b="1"/>
            </a:pPr>
            <a:endParaRPr lang="es-ES"/>
          </a:p>
        </c:txPr>
        <c:crossAx val="412751112"/>
        <c:crosses val="autoZero"/>
        <c:auto val="1"/>
        <c:lblAlgn val="ctr"/>
        <c:lblOffset val="100"/>
        <c:noMultiLvlLbl val="0"/>
      </c:catAx>
      <c:valAx>
        <c:axId val="412751112"/>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2747192"/>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'Zumo+Leche'!$W$8</c:f>
              <c:strCache>
                <c:ptCount val="1"/>
                <c:pt idx="0">
                  <c:v>Consumo Medio (consumiciones x indiv)</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'Zumo+Leche'!$X$7:$AC$7</c:f>
              <c:strCache>
                <c:ptCount val="6"/>
                <c:pt idx="0">
                  <c:v>TRIM 3 2015</c:v>
                </c:pt>
                <c:pt idx="1">
                  <c:v>TRIM 4 2015</c:v>
                </c:pt>
                <c:pt idx="2">
                  <c:v>TRIM 1 2016</c:v>
                </c:pt>
                <c:pt idx="3">
                  <c:v>TRIM 2 2016</c:v>
                </c:pt>
                <c:pt idx="4">
                  <c:v>TRIM 3 2016</c:v>
                </c:pt>
                <c:pt idx="5">
                  <c:v>TRIM 4 2016</c:v>
                </c:pt>
              </c:strCache>
            </c:strRef>
          </c:cat>
          <c:val>
            <c:numRef>
              <c:f>'Zumo+Leche'!$X$8:$AC$8</c:f>
              <c:numCache>
                <c:formatCode>General</c:formatCode>
                <c:ptCount val="6"/>
                <c:pt idx="0">
                  <c:v>5.4</c:v>
                </c:pt>
                <c:pt idx="1">
                  <c:v>4.9000000000000004</c:v>
                </c:pt>
                <c:pt idx="2">
                  <c:v>5</c:v>
                </c:pt>
                <c:pt idx="3">
                  <c:v>5.5</c:v>
                </c:pt>
                <c:pt idx="4">
                  <c:v>4.8</c:v>
                </c:pt>
                <c:pt idx="5">
                  <c:v>4.8</c:v>
                </c:pt>
              </c:numCache>
            </c:numRef>
          </c:val>
          <c:smooth val="1"/>
          <c:extLst xmlns:c16r2="http://schemas.microsoft.com/office/drawing/2015/06/chart">
            <c:ext xmlns:c16="http://schemas.microsoft.com/office/drawing/2014/chart" uri="{C3380CC4-5D6E-409C-BE32-E72D297353CC}">
              <c16:uniqueId val="{00000000-367B-4AB4-B695-E5842B3C0D8A}"/>
            </c:ext>
          </c:extLst>
        </c:ser>
        <c:dLbls>
          <c:showLegendKey val="0"/>
          <c:showVal val="0"/>
          <c:showCatName val="0"/>
          <c:showSerName val="0"/>
          <c:showPercent val="0"/>
          <c:showBubbleSize val="0"/>
        </c:dLbls>
        <c:marker val="1"/>
        <c:smooth val="0"/>
        <c:axId val="412750720"/>
        <c:axId val="412751504"/>
      </c:lineChart>
      <c:catAx>
        <c:axId val="412750720"/>
        <c:scaling>
          <c:orientation val="minMax"/>
        </c:scaling>
        <c:delete val="0"/>
        <c:axPos val="b"/>
        <c:numFmt formatCode="General" sourceLinked="0"/>
        <c:majorTickMark val="out"/>
        <c:minorTickMark val="none"/>
        <c:tickLblPos val="nextTo"/>
        <c:txPr>
          <a:bodyPr/>
          <a:lstStyle/>
          <a:p>
            <a:pPr>
              <a:defRPr sz="1000" b="1"/>
            </a:pPr>
            <a:endParaRPr lang="es-ES"/>
          </a:p>
        </c:txPr>
        <c:crossAx val="412751504"/>
        <c:crosses val="autoZero"/>
        <c:auto val="1"/>
        <c:lblAlgn val="ctr"/>
        <c:lblOffset val="100"/>
        <c:noMultiLvlLbl val="0"/>
      </c:catAx>
      <c:valAx>
        <c:axId val="412751504"/>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12750720"/>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620788114044372"/>
          <c:y val="3.2263041012168037E-2"/>
          <c:w val="0.61308729028898801"/>
          <c:h val="0.93547391797566393"/>
        </c:manualLayout>
      </c:layout>
      <c:barChart>
        <c:barDir val="col"/>
        <c:grouping val="percentStacked"/>
        <c:varyColors val="0"/>
        <c:ser>
          <c:idx val="0"/>
          <c:order val="0"/>
          <c:tx>
            <c:strRef>
              <c:f>'Resumen Fuera y Dentro'!$D$109</c:f>
              <c:strCache>
                <c:ptCount val="1"/>
                <c:pt idx="0">
                  <c:v> BEBIDAS ESPIRITUOSAS </c:v>
                </c:pt>
              </c:strCache>
            </c:strRef>
          </c:tx>
          <c:invertIfNegative val="0"/>
          <c:dLbls>
            <c:numFmt formatCode="#,##0.0" sourceLinked="0"/>
            <c:spPr>
              <a:noFill/>
              <a:ln>
                <a:noFill/>
              </a:ln>
              <a:effectLst/>
            </c:spPr>
            <c:txPr>
              <a:bodyPr/>
              <a:lstStyle/>
              <a:p>
                <a:pPr>
                  <a:defRPr sz="12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Dentro'!$H$109</c:f>
              <c:numCache>
                <c:formatCode>_-* #,##0.0\ _€_-;\-* #,##0.0\ _€_-;_-* "-"??\ _€_-;_-@_-</c:formatCode>
                <c:ptCount val="1"/>
                <c:pt idx="0">
                  <c:v>0.59056656124412754</c:v>
                </c:pt>
              </c:numCache>
            </c:numRef>
          </c:val>
          <c:extLst xmlns:c16r2="http://schemas.microsoft.com/office/drawing/2015/06/chart">
            <c:ext xmlns:c16="http://schemas.microsoft.com/office/drawing/2014/chart" uri="{C3380CC4-5D6E-409C-BE32-E72D297353CC}">
              <c16:uniqueId val="{00000000-F4AD-4260-AD28-3FE251C28D39}"/>
            </c:ext>
          </c:extLst>
        </c:ser>
        <c:ser>
          <c:idx val="1"/>
          <c:order val="1"/>
          <c:tx>
            <c:strRef>
              <c:f>'Resumen Fuera y Dentro'!$D$110</c:f>
              <c:strCache>
                <c:ptCount val="1"/>
                <c:pt idx="0">
                  <c:v> CERVEZA </c:v>
                </c:pt>
              </c:strCache>
            </c:strRef>
          </c:tx>
          <c:invertIfNegative val="0"/>
          <c:dLbls>
            <c:numFmt formatCode="#,##0.0" sourceLinked="0"/>
            <c:spPr>
              <a:noFill/>
              <a:ln>
                <a:noFill/>
              </a:ln>
              <a:effectLst/>
            </c:spPr>
            <c:txPr>
              <a:bodyPr/>
              <a:lstStyle/>
              <a:p>
                <a:pPr>
                  <a:defRPr sz="1200">
                    <a:solidFill>
                      <a:schemeClr val="bg1"/>
                    </a:solidFil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Dentro'!$H$110</c:f>
              <c:numCache>
                <c:formatCode>_-* #,##0.0\ _€_-;\-* #,##0.0\ _€_-;_-* "-"??\ _€_-;_-@_-</c:formatCode>
                <c:ptCount val="1"/>
                <c:pt idx="0">
                  <c:v>13.470126084292023</c:v>
                </c:pt>
              </c:numCache>
            </c:numRef>
          </c:val>
          <c:extLst xmlns:c16r2="http://schemas.microsoft.com/office/drawing/2015/06/chart">
            <c:ext xmlns:c16="http://schemas.microsoft.com/office/drawing/2014/chart" uri="{C3380CC4-5D6E-409C-BE32-E72D297353CC}">
              <c16:uniqueId val="{00000001-F4AD-4260-AD28-3FE251C28D39}"/>
            </c:ext>
          </c:extLst>
        </c:ser>
        <c:ser>
          <c:idx val="2"/>
          <c:order val="2"/>
          <c:tx>
            <c:strRef>
              <c:f>'Resumen Fuera y Dentro'!$D$112</c:f>
              <c:strCache>
                <c:ptCount val="1"/>
                <c:pt idx="0">
                  <c:v>VINO</c:v>
                </c:pt>
              </c:strCache>
            </c:strRef>
          </c:tx>
          <c:invertIfNegative val="0"/>
          <c:dLbls>
            <c:numFmt formatCode="#,##0.0" sourceLinked="0"/>
            <c:spPr>
              <a:noFill/>
              <a:ln>
                <a:noFill/>
              </a:ln>
              <a:effectLst/>
            </c:spPr>
            <c:txPr>
              <a:bodyPr/>
              <a:lstStyle/>
              <a:p>
                <a:pPr>
                  <a:defRPr sz="12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Dentro'!$H$112</c:f>
              <c:numCache>
                <c:formatCode>_-* #,##0.0\ _€_-;\-* #,##0.0\ _€_-;_-* "-"??\ _€_-;_-@_-</c:formatCode>
                <c:ptCount val="1"/>
                <c:pt idx="0">
                  <c:v>6.2318873471986063</c:v>
                </c:pt>
              </c:numCache>
            </c:numRef>
          </c:val>
          <c:extLst xmlns:c16r2="http://schemas.microsoft.com/office/drawing/2015/06/chart">
            <c:ext xmlns:c16="http://schemas.microsoft.com/office/drawing/2014/chart" uri="{C3380CC4-5D6E-409C-BE32-E72D297353CC}">
              <c16:uniqueId val="{00000002-F4AD-4260-AD28-3FE251C28D39}"/>
            </c:ext>
          </c:extLst>
        </c:ser>
        <c:ser>
          <c:idx val="3"/>
          <c:order val="3"/>
          <c:tx>
            <c:strRef>
              <c:f>'Resumen Fuera y Dentro'!$D$113</c:f>
              <c:strCache>
                <c:ptCount val="1"/>
                <c:pt idx="0">
                  <c:v>ESPUM (INC CAVA)</c:v>
                </c:pt>
              </c:strCache>
            </c:strRef>
          </c:tx>
          <c:invertIfNegative val="0"/>
          <c:dLbls>
            <c:dLbl>
              <c:idx val="0"/>
              <c:layout>
                <c:manualLayout>
                  <c:x val="-8.2298040566641972E-2"/>
                  <c:y val="3.0986039203439774E-3"/>
                </c:manualLayout>
              </c:layout>
              <c:numFmt formatCode="#,##0.0" sourceLinked="0"/>
              <c:spPr/>
              <c:txPr>
                <a:bodyPr/>
                <a:lstStyle/>
                <a:p>
                  <a:pPr>
                    <a:defRPr sz="1200">
                      <a:solidFill>
                        <a:schemeClr val="bg1"/>
                      </a:solidFill>
                    </a:defRPr>
                  </a:pPr>
                  <a:endParaRPr lang="es-E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4AD-4260-AD28-3FE251C28D39}"/>
                </c:ext>
                <c:ext xmlns:c15="http://schemas.microsoft.com/office/drawing/2012/chart" uri="{CE6537A1-D6FC-4f65-9D91-7224C49458BB}"/>
              </c:extLst>
            </c:dLbl>
            <c:numFmt formatCode="#,##0.0" sourceLinked="0"/>
            <c:spPr>
              <a:noFill/>
              <a:ln>
                <a:noFill/>
              </a:ln>
              <a:effectLst/>
            </c:spPr>
            <c:txPr>
              <a:bodyPr/>
              <a:lstStyle/>
              <a:p>
                <a:pPr>
                  <a:defRPr sz="12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Dentro'!$H$113</c:f>
              <c:numCache>
                <c:formatCode>_-* #,##0.0\ _€_-;\-* #,##0.0\ _€_-;_-* "-"??\ _€_-;_-@_-</c:formatCode>
                <c:ptCount val="1"/>
                <c:pt idx="0">
                  <c:v>0.44700505324453499</c:v>
                </c:pt>
              </c:numCache>
            </c:numRef>
          </c:val>
          <c:extLst xmlns:c16r2="http://schemas.microsoft.com/office/drawing/2015/06/chart">
            <c:ext xmlns:c16="http://schemas.microsoft.com/office/drawing/2014/chart" uri="{C3380CC4-5D6E-409C-BE32-E72D297353CC}">
              <c16:uniqueId val="{00000004-F4AD-4260-AD28-3FE251C28D39}"/>
            </c:ext>
          </c:extLst>
        </c:ser>
        <c:ser>
          <c:idx val="4"/>
          <c:order val="4"/>
          <c:tx>
            <c:strRef>
              <c:f>'Resumen Fuera y Dentro'!$D$114</c:f>
              <c:strCache>
                <c:ptCount val="1"/>
                <c:pt idx="0">
                  <c:v>TINTO DE VERANO</c:v>
                </c:pt>
              </c:strCache>
            </c:strRef>
          </c:tx>
          <c:invertIfNegative val="0"/>
          <c:dLbls>
            <c:numFmt formatCode="#,##0.0" sourceLinked="0"/>
            <c:spPr>
              <a:noFill/>
              <a:ln>
                <a:noFill/>
              </a:ln>
              <a:effectLst/>
            </c:spPr>
            <c:txPr>
              <a:bodyPr/>
              <a:lstStyle/>
              <a:p>
                <a:pPr>
                  <a:defRPr sz="11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Dentro'!$H$114</c:f>
              <c:numCache>
                <c:formatCode>_-* #,##0.0\ _€_-;\-* #,##0.0\ _€_-;_-* "-"??\ _€_-;_-@_-</c:formatCode>
                <c:ptCount val="1"/>
                <c:pt idx="0">
                  <c:v>9.1995573474475123E-2</c:v>
                </c:pt>
              </c:numCache>
            </c:numRef>
          </c:val>
          <c:extLst xmlns:c16r2="http://schemas.microsoft.com/office/drawing/2015/06/chart">
            <c:ext xmlns:c16="http://schemas.microsoft.com/office/drawing/2014/chart" uri="{C3380CC4-5D6E-409C-BE32-E72D297353CC}">
              <c16:uniqueId val="{00000005-F4AD-4260-AD28-3FE251C28D39}"/>
            </c:ext>
          </c:extLst>
        </c:ser>
        <c:ser>
          <c:idx val="5"/>
          <c:order val="5"/>
          <c:tx>
            <c:strRef>
              <c:f>'Resumen Fuera y Dentro'!$D$115</c:f>
              <c:strCache>
                <c:ptCount val="1"/>
                <c:pt idx="0">
                  <c:v>SIDRA</c:v>
                </c:pt>
              </c:strCache>
            </c:strRef>
          </c:tx>
          <c:invertIfNegative val="0"/>
          <c:dLbls>
            <c:dLbl>
              <c:idx val="0"/>
              <c:layout>
                <c:manualLayout>
                  <c:x val="8.7607591570941362E-2"/>
                  <c:y val="-6.1972078406878411E-3"/>
                </c:manualLayout>
              </c:layout>
              <c:numFmt formatCode="#,##0.0" sourceLinked="0"/>
              <c:spPr/>
              <c:txPr>
                <a:bodyPr/>
                <a:lstStyle/>
                <a:p>
                  <a:pPr>
                    <a:defRPr sz="1200">
                      <a:solidFill>
                        <a:schemeClr val="bg1"/>
                      </a:solidFill>
                    </a:defRPr>
                  </a:pPr>
                  <a:endParaRPr lang="es-E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4AD-4260-AD28-3FE251C28D39}"/>
                </c:ext>
                <c:ext xmlns:c15="http://schemas.microsoft.com/office/drawing/2012/chart" uri="{CE6537A1-D6FC-4f65-9D91-7224C49458BB}"/>
              </c:extLst>
            </c:dLbl>
            <c:numFmt formatCode="#,##0.0" sourceLinked="0"/>
            <c:spPr>
              <a:noFill/>
              <a:ln>
                <a:noFill/>
              </a:ln>
              <a:effectLst/>
            </c:spPr>
            <c:txPr>
              <a:bodyPr/>
              <a:lstStyle/>
              <a:p>
                <a:pPr>
                  <a:defRPr sz="1200"/>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Dentro'!$H$115</c:f>
              <c:numCache>
                <c:formatCode>_-* #,##0.0\ _€_-;\-* #,##0.0\ _€_-;_-* "-"??\ _€_-;_-@_-</c:formatCode>
                <c:ptCount val="1"/>
                <c:pt idx="0">
                  <c:v>0.21521327657802428</c:v>
                </c:pt>
              </c:numCache>
            </c:numRef>
          </c:val>
          <c:extLst xmlns:c16r2="http://schemas.microsoft.com/office/drawing/2015/06/chart">
            <c:ext xmlns:c16="http://schemas.microsoft.com/office/drawing/2014/chart" uri="{C3380CC4-5D6E-409C-BE32-E72D297353CC}">
              <c16:uniqueId val="{00000007-F4AD-4260-AD28-3FE251C28D39}"/>
            </c:ext>
          </c:extLst>
        </c:ser>
        <c:ser>
          <c:idx val="6"/>
          <c:order val="6"/>
          <c:tx>
            <c:strRef>
              <c:f>'Resumen Fuera y Dentro'!$D$116</c:f>
              <c:strCache>
                <c:ptCount val="1"/>
                <c:pt idx="0">
                  <c:v> BEBIDAS REFRESCANTES </c:v>
                </c:pt>
              </c:strCache>
            </c:strRef>
          </c:tx>
          <c:invertIfNegative val="0"/>
          <c:dLbls>
            <c:numFmt formatCode="#,##0.0" sourceLinked="0"/>
            <c:spPr>
              <a:noFill/>
              <a:ln>
                <a:noFill/>
              </a:ln>
              <a:effectLst/>
            </c:spPr>
            <c:txPr>
              <a:bodyPr/>
              <a:lstStyle/>
              <a:p>
                <a:pPr>
                  <a:defRPr sz="120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Dentro'!$H$116</c:f>
              <c:numCache>
                <c:formatCode>_-* #,##0.0\ _€_-;\-* #,##0.0\ _€_-;_-* "-"??\ _€_-;_-@_-</c:formatCode>
                <c:ptCount val="1"/>
                <c:pt idx="0">
                  <c:v>28.739590532991734</c:v>
                </c:pt>
              </c:numCache>
            </c:numRef>
          </c:val>
          <c:extLst xmlns:c16r2="http://schemas.microsoft.com/office/drawing/2015/06/chart">
            <c:ext xmlns:c16="http://schemas.microsoft.com/office/drawing/2014/chart" uri="{C3380CC4-5D6E-409C-BE32-E72D297353CC}">
              <c16:uniqueId val="{00000008-F4AD-4260-AD28-3FE251C28D39}"/>
            </c:ext>
          </c:extLst>
        </c:ser>
        <c:ser>
          <c:idx val="7"/>
          <c:order val="7"/>
          <c:tx>
            <c:strRef>
              <c:f>'Resumen Fuera y Dentro'!$D$117</c:f>
              <c:strCache>
                <c:ptCount val="1"/>
                <c:pt idx="0">
                  <c:v> AGUA </c:v>
                </c:pt>
              </c:strCache>
            </c:strRef>
          </c:tx>
          <c:invertIfNegative val="0"/>
          <c:dLbls>
            <c:numFmt formatCode="#,##0.0" sourceLinked="0"/>
            <c:spPr>
              <a:noFill/>
              <a:ln>
                <a:noFill/>
              </a:ln>
              <a:effectLst/>
            </c:spPr>
            <c:txPr>
              <a:bodyPr/>
              <a:lstStyle/>
              <a:p>
                <a:pPr>
                  <a:defRPr sz="1200">
                    <a:latin typeface="+mn-lt"/>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Dentro'!$H$117</c:f>
              <c:numCache>
                <c:formatCode>_-* #,##0.0\ _€_-;\-* #,##0.0\ _€_-;_-* "-"??\ _€_-;_-@_-</c:formatCode>
                <c:ptCount val="1"/>
                <c:pt idx="0">
                  <c:v>40.987536774676983</c:v>
                </c:pt>
              </c:numCache>
            </c:numRef>
          </c:val>
          <c:extLst xmlns:c16r2="http://schemas.microsoft.com/office/drawing/2015/06/chart">
            <c:ext xmlns:c16="http://schemas.microsoft.com/office/drawing/2014/chart" uri="{C3380CC4-5D6E-409C-BE32-E72D297353CC}">
              <c16:uniqueId val="{00000009-F4AD-4260-AD28-3FE251C28D39}"/>
            </c:ext>
          </c:extLst>
        </c:ser>
        <c:ser>
          <c:idx val="8"/>
          <c:order val="8"/>
          <c:tx>
            <c:strRef>
              <c:f>'Resumen Fuera y Dentro'!$D$118</c:f>
              <c:strCache>
                <c:ptCount val="1"/>
                <c:pt idx="0">
                  <c:v> ZUMO </c:v>
                </c:pt>
              </c:strCache>
            </c:strRef>
          </c:tx>
          <c:invertIfNegative val="0"/>
          <c:dLbls>
            <c:numFmt formatCode="#,##0.0" sourceLinked="0"/>
            <c:spPr>
              <a:noFill/>
              <a:ln>
                <a:noFill/>
              </a:ln>
              <a:effectLst/>
            </c:spPr>
            <c:txPr>
              <a:bodyPr/>
              <a:lstStyle/>
              <a:p>
                <a:pPr>
                  <a:defRPr sz="1200">
                    <a:latin typeface="+mn-lt"/>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Dentro'!$H$118</c:f>
              <c:numCache>
                <c:formatCode>_-* #,##0.0\ _€_-;\-* #,##0.0\ _€_-;_-* "-"??\ _€_-;_-@_-</c:formatCode>
                <c:ptCount val="1"/>
                <c:pt idx="0">
                  <c:v>6.9086772200542867</c:v>
                </c:pt>
              </c:numCache>
            </c:numRef>
          </c:val>
          <c:extLst xmlns:c16r2="http://schemas.microsoft.com/office/drawing/2015/06/chart">
            <c:ext xmlns:c16="http://schemas.microsoft.com/office/drawing/2014/chart" uri="{C3380CC4-5D6E-409C-BE32-E72D297353CC}">
              <c16:uniqueId val="{0000000A-F4AD-4260-AD28-3FE251C28D39}"/>
            </c:ext>
          </c:extLst>
        </c:ser>
        <c:ser>
          <c:idx val="9"/>
          <c:order val="9"/>
          <c:tx>
            <c:strRef>
              <c:f>'Resumen Fuera y Dentro'!$D$119</c:f>
              <c:strCache>
                <c:ptCount val="1"/>
                <c:pt idx="0">
                  <c:v> BEB ZUMO+LECHE </c:v>
                </c:pt>
              </c:strCache>
            </c:strRef>
          </c:tx>
          <c:invertIfNegative val="0"/>
          <c:dLbls>
            <c:numFmt formatCode="#,##0.0" sourceLinked="0"/>
            <c:spPr>
              <a:noFill/>
              <a:ln>
                <a:noFill/>
              </a:ln>
              <a:effectLst/>
            </c:spPr>
            <c:txPr>
              <a:bodyPr/>
              <a:lstStyle/>
              <a:p>
                <a:pPr>
                  <a:defRPr sz="1200">
                    <a:latin typeface="+mn-lt"/>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Dentro'!$H$119</c:f>
              <c:numCache>
                <c:formatCode>_-* #,##0.0\ _€_-;\-* #,##0.0\ _€_-;_-* "-"??\ _€_-;_-@_-</c:formatCode>
                <c:ptCount val="1"/>
                <c:pt idx="0">
                  <c:v>2.3174015762452052</c:v>
                </c:pt>
              </c:numCache>
            </c:numRef>
          </c:val>
          <c:extLst xmlns:c16r2="http://schemas.microsoft.com/office/drawing/2015/06/chart">
            <c:ext xmlns:c16="http://schemas.microsoft.com/office/drawing/2014/chart" uri="{C3380CC4-5D6E-409C-BE32-E72D297353CC}">
              <c16:uniqueId val="{0000000B-F4AD-4260-AD28-3FE251C28D39}"/>
            </c:ext>
          </c:extLst>
        </c:ser>
        <c:dLbls>
          <c:showLegendKey val="0"/>
          <c:showVal val="1"/>
          <c:showCatName val="0"/>
          <c:showSerName val="0"/>
          <c:showPercent val="0"/>
          <c:showBubbleSize val="0"/>
        </c:dLbls>
        <c:gapWidth val="88"/>
        <c:overlap val="100"/>
        <c:axId val="579022200"/>
        <c:axId val="579029648"/>
      </c:barChart>
      <c:catAx>
        <c:axId val="579022200"/>
        <c:scaling>
          <c:orientation val="minMax"/>
        </c:scaling>
        <c:delete val="1"/>
        <c:axPos val="b"/>
        <c:numFmt formatCode="General" sourceLinked="1"/>
        <c:majorTickMark val="out"/>
        <c:minorTickMark val="none"/>
        <c:tickLblPos val="nextTo"/>
        <c:crossAx val="579029648"/>
        <c:crosses val="autoZero"/>
        <c:auto val="1"/>
        <c:lblAlgn val="ctr"/>
        <c:lblOffset val="100"/>
        <c:noMultiLvlLbl val="0"/>
      </c:catAx>
      <c:valAx>
        <c:axId val="579029648"/>
        <c:scaling>
          <c:orientation val="minMax"/>
        </c:scaling>
        <c:delete val="1"/>
        <c:axPos val="l"/>
        <c:numFmt formatCode="0%" sourceLinked="1"/>
        <c:majorTickMark val="out"/>
        <c:minorTickMark val="none"/>
        <c:tickLblPos val="nextTo"/>
        <c:crossAx val="579022200"/>
        <c:crosses val="autoZero"/>
        <c:crossBetween val="between"/>
      </c:valAx>
    </c:plotArea>
    <c:plotVisOnly val="1"/>
    <c:dispBlanksAs val="gap"/>
    <c:showDLblsOverMax val="0"/>
  </c:chart>
  <c:spPr>
    <a:noFill/>
    <a:ln>
      <a:noFill/>
    </a:ln>
  </c:spPr>
  <c:txPr>
    <a:bodyPr/>
    <a:lstStyle/>
    <a:p>
      <a:pPr>
        <a:defRPr sz="1800"/>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'Bebidas Espirituosas'!$W$8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'Bebidas Espirituosas'!$X$7:$AC$7</c:f>
              <c:strCache>
                <c:ptCount val="6"/>
                <c:pt idx="0">
                  <c:v>TRIM 3 2015</c:v>
                </c:pt>
                <c:pt idx="1">
                  <c:v>TRIM 4 2015</c:v>
                </c:pt>
                <c:pt idx="2">
                  <c:v>TRIM 1 2016</c:v>
                </c:pt>
                <c:pt idx="3">
                  <c:v>TRIM 2 2016</c:v>
                </c:pt>
                <c:pt idx="4">
                  <c:v>TRIM 3 2016</c:v>
                </c:pt>
                <c:pt idx="5">
                  <c:v>TRIM 4 2016</c:v>
                </c:pt>
              </c:strCache>
            </c:strRef>
          </c:cat>
          <c:val>
            <c:numRef>
              <c:f>'Bebidas Espirituosas'!$X$8:$AC$8</c:f>
              <c:numCache>
                <c:formatCode>General</c:formatCode>
                <c:ptCount val="6"/>
                <c:pt idx="0">
                  <c:v>128.98050000000001</c:v>
                </c:pt>
                <c:pt idx="1">
                  <c:v>103.72669999999999</c:v>
                </c:pt>
                <c:pt idx="2">
                  <c:v>81.185599999999994</c:v>
                </c:pt>
                <c:pt idx="3">
                  <c:v>72.672849999999997</c:v>
                </c:pt>
                <c:pt idx="4">
                  <c:v>112.5009</c:v>
                </c:pt>
                <c:pt idx="5">
                  <c:v>81.88</c:v>
                </c:pt>
              </c:numCache>
            </c:numRef>
          </c:val>
          <c:smooth val="1"/>
          <c:extLst xmlns:c16r2="http://schemas.microsoft.com/office/drawing/2015/06/chart">
            <c:ext xmlns:c16="http://schemas.microsoft.com/office/drawing/2014/chart" uri="{C3380CC4-5D6E-409C-BE32-E72D297353CC}">
              <c16:uniqueId val="{00000000-31D6-4241-84CC-14F2BEE43688}"/>
            </c:ext>
          </c:extLst>
        </c:ser>
        <c:dLbls>
          <c:showLegendKey val="0"/>
          <c:showVal val="0"/>
          <c:showCatName val="0"/>
          <c:showSerName val="0"/>
          <c:showPercent val="0"/>
          <c:showBubbleSize val="0"/>
        </c:dLbls>
        <c:marker val="1"/>
        <c:smooth val="0"/>
        <c:axId val="405687048"/>
        <c:axId val="405691360"/>
      </c:lineChart>
      <c:catAx>
        <c:axId val="405687048"/>
        <c:scaling>
          <c:orientation val="minMax"/>
        </c:scaling>
        <c:delete val="0"/>
        <c:axPos val="b"/>
        <c:numFmt formatCode="General" sourceLinked="0"/>
        <c:majorTickMark val="out"/>
        <c:minorTickMark val="none"/>
        <c:tickLblPos val="nextTo"/>
        <c:txPr>
          <a:bodyPr/>
          <a:lstStyle/>
          <a:p>
            <a:pPr>
              <a:defRPr sz="1000" b="1"/>
            </a:pPr>
            <a:endParaRPr lang="es-ES"/>
          </a:p>
        </c:txPr>
        <c:crossAx val="405691360"/>
        <c:crosses val="autoZero"/>
        <c:auto val="1"/>
        <c:lblAlgn val="ctr"/>
        <c:lblOffset val="100"/>
        <c:noMultiLvlLbl val="0"/>
      </c:catAx>
      <c:valAx>
        <c:axId val="405691360"/>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405687048"/>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lang="en-US" sz="1200" dirty="0">
                <a:solidFill>
                  <a:schemeClr val="tx1"/>
                </a:solidFill>
              </a:defRPr>
            </a:pPr>
            <a:r>
              <a:rPr lang="en-US" sz="1200" dirty="0">
                <a:solidFill>
                  <a:schemeClr val="tx1"/>
                </a:solidFill>
              </a:rPr>
              <a:t>% Volumen (</a:t>
            </a:r>
            <a:r>
              <a:rPr lang="en-US" sz="1200" dirty="0" err="1">
                <a:solidFill>
                  <a:schemeClr val="tx1"/>
                </a:solidFill>
              </a:rPr>
              <a:t>Litros)</a:t>
            </a:r>
            <a:endParaRPr lang="en-US" sz="1200" dirty="0">
              <a:solidFill>
                <a:schemeClr val="tx1"/>
              </a:solidFill>
            </a:endParaRPr>
          </a:p>
        </c:rich>
      </c:tx>
      <c:layout>
        <c:manualLayout>
          <c:xMode val="edge"/>
          <c:yMode val="edge"/>
          <c:x val="1.9434856125472227E-2"/>
          <c:y val="0.14857647538325916"/>
        </c:manualLayout>
      </c:layout>
      <c:overlay val="0"/>
    </c:title>
    <c:autoTitleDeleted val="0"/>
    <c:plotArea>
      <c:layout>
        <c:manualLayout>
          <c:layoutTarget val="inner"/>
          <c:xMode val="edge"/>
          <c:yMode val="edge"/>
          <c:x val="5.4475828790827796E-2"/>
          <c:y val="0.21812397408124606"/>
          <c:w val="0.38407107746990127"/>
          <c:h val="0.72836065605169964"/>
        </c:manualLayout>
      </c:layout>
      <c:pieChart>
        <c:varyColors val="1"/>
        <c:ser>
          <c:idx val="0"/>
          <c:order val="0"/>
          <c:spPr>
            <a:solidFill>
              <a:schemeClr val="bg1"/>
            </a:solidFill>
          </c:spPr>
          <c:dPt>
            <c:idx val="0"/>
            <c:bubble3D val="0"/>
            <c:explosion val="15"/>
            <c:spPr>
              <a:solidFill>
                <a:schemeClr val="accent1"/>
              </a:solidFill>
              <a:ln>
                <a:solidFill>
                  <a:schemeClr val="accent1"/>
                </a:solidFill>
              </a:ln>
            </c:spPr>
            <c:extLst xmlns:c16r2="http://schemas.microsoft.com/office/drawing/2015/06/chart">
              <c:ext xmlns:c16="http://schemas.microsoft.com/office/drawing/2014/chart" uri="{C3380CC4-5D6E-409C-BE32-E72D297353CC}">
                <c16:uniqueId val="{00000001-CEDF-4D5E-8CFA-47C9C979BB13}"/>
              </c:ext>
            </c:extLst>
          </c:dPt>
          <c:dPt>
            <c:idx val="1"/>
            <c:bubble3D val="0"/>
            <c:spPr>
              <a:solidFill>
                <a:schemeClr val="bg1"/>
              </a:solidFill>
              <a:ln>
                <a:solidFill>
                  <a:schemeClr val="accent1"/>
                </a:solidFill>
              </a:ln>
            </c:spPr>
            <c:extLst xmlns:c16r2="http://schemas.microsoft.com/office/drawing/2015/06/chart">
              <c:ext xmlns:c16="http://schemas.microsoft.com/office/drawing/2014/chart" uri="{C3380CC4-5D6E-409C-BE32-E72D297353CC}">
                <c16:uniqueId val="{00000003-CEDF-4D5E-8CFA-47C9C979BB13}"/>
              </c:ext>
            </c:extLst>
          </c:dPt>
          <c:dLbls>
            <c:dLbl>
              <c:idx val="0"/>
              <c:dLblPos val="ct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CEDF-4D5E-8CFA-47C9C979BB13}"/>
                </c:ext>
                <c:ext xmlns:c15="http://schemas.microsoft.com/office/drawing/2012/chart" uri="{CE6537A1-D6FC-4f65-9D91-7224C49458BB}"/>
              </c:extLst>
            </c:dLbl>
            <c:dLbl>
              <c:idx val="1"/>
              <c:dLblPos val="ct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CEDF-4D5E-8CFA-47C9C979BB13}"/>
                </c:ext>
                <c:ext xmlns:c15="http://schemas.microsoft.com/office/drawing/2012/chart" uri="{CE6537A1-D6FC-4f65-9D91-7224C49458BB}"/>
              </c:extLst>
            </c:dLbl>
            <c:numFmt formatCode="0.0%" sourceLinked="0"/>
            <c:spPr>
              <a:noFill/>
              <a:ln>
                <a:noFill/>
              </a:ln>
              <a:effectLst/>
            </c:spPr>
            <c:txPr>
              <a:bodyPr/>
              <a:lstStyle/>
              <a:p>
                <a:pPr>
                  <a:defRPr sz="1200" b="1"/>
                </a:pPr>
                <a:endParaRPr lang="es-E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'Resumen Fuera y Dentro'!$A$109:$A$110</c:f>
              <c:strCache>
                <c:ptCount val="2"/>
                <c:pt idx="0">
                  <c:v>Fuera</c:v>
                </c:pt>
                <c:pt idx="1">
                  <c:v>Dentro</c:v>
                </c:pt>
              </c:strCache>
            </c:strRef>
          </c:cat>
          <c:val>
            <c:numRef>
              <c:f>'Resumen Fuera y Dentro'!$B$109:$B$110</c:f>
              <c:numCache>
                <c:formatCode>_(* #,##0.00_);_(* \(#,##0.00\);_(* "-"??_);_(@_)</c:formatCode>
                <c:ptCount val="2"/>
                <c:pt idx="0">
                  <c:v>0.25349790540939598</c:v>
                </c:pt>
                <c:pt idx="1">
                  <c:v>0.74650209459060402</c:v>
                </c:pt>
              </c:numCache>
            </c:numRef>
          </c:val>
          <c:extLst xmlns:c16r2="http://schemas.microsoft.com/office/drawing/2015/06/chart">
            <c:ext xmlns:c16="http://schemas.microsoft.com/office/drawing/2014/chart" uri="{C3380CC4-5D6E-409C-BE32-E72D297353CC}">
              <c16:uniqueId val="{00000004-CEDF-4D5E-8CFA-47C9C979BB13}"/>
            </c:ext>
          </c:extLst>
        </c:ser>
        <c:ser>
          <c:idx val="1"/>
          <c:order val="1"/>
          <c:cat>
            <c:strRef>
              <c:f>'Resumen Fuera y Dentro'!$A$109:$A$110</c:f>
              <c:strCache>
                <c:ptCount val="2"/>
                <c:pt idx="0">
                  <c:v>Fuera</c:v>
                </c:pt>
                <c:pt idx="1">
                  <c:v>Dentro</c:v>
                </c:pt>
              </c:strCache>
            </c:strRef>
          </c:cat>
          <c:val>
            <c:numRef>
              <c:f>'Resumen Fuera y Dentro'!$A$114:$A$115</c:f>
              <c:numCache>
                <c:formatCode>_(* #,##0.00_);_(* \(#,##0.00\);_(* "-"??_);_(@_)</c:formatCode>
                <c:ptCount val="2"/>
                <c:pt idx="0">
                  <c:v>0</c:v>
                </c:pt>
                <c:pt idx="1">
                  <c:v>0</c:v>
                </c:pt>
              </c:numCache>
            </c:numRef>
          </c:val>
          <c:extLst xmlns:c16r2="http://schemas.microsoft.com/office/drawing/2015/06/chart">
            <c:ext xmlns:c16="http://schemas.microsoft.com/office/drawing/2014/chart" uri="{C3380CC4-5D6E-409C-BE32-E72D297353CC}">
              <c16:uniqueId val="{00000005-CEDF-4D5E-8CFA-47C9C979BB13}"/>
            </c:ext>
          </c:extLst>
        </c:ser>
        <c:ser>
          <c:idx val="2"/>
          <c:order val="2"/>
          <c:cat>
            <c:strRef>
              <c:f>'Resumen Fuera y Dentro'!$A$109:$A$110</c:f>
              <c:strCache>
                <c:ptCount val="2"/>
                <c:pt idx="0">
                  <c:v>Fuera</c:v>
                </c:pt>
                <c:pt idx="1">
                  <c:v>Dentro</c:v>
                </c:pt>
              </c:strCache>
            </c:strRef>
          </c:cat>
          <c:val>
            <c:numRef>
              <c:f>'Resumen Fuera y Dentro'!$B$109:$B$110</c:f>
              <c:numCache>
                <c:formatCode>_(* #,##0.00_);_(* \(#,##0.00\);_(* "-"??_);_(@_)</c:formatCode>
                <c:ptCount val="2"/>
                <c:pt idx="0">
                  <c:v>0.25349790540939598</c:v>
                </c:pt>
                <c:pt idx="1">
                  <c:v>0.74650209459060402</c:v>
                </c:pt>
              </c:numCache>
            </c:numRef>
          </c:val>
          <c:extLst xmlns:c16r2="http://schemas.microsoft.com/office/drawing/2015/06/chart">
            <c:ext xmlns:c16="http://schemas.microsoft.com/office/drawing/2014/chart" uri="{C3380CC4-5D6E-409C-BE32-E72D297353CC}">
              <c16:uniqueId val="{00000006-CEDF-4D5E-8CFA-47C9C979BB13}"/>
            </c:ext>
          </c:extLst>
        </c:ser>
        <c:ser>
          <c:idx val="3"/>
          <c:order val="3"/>
          <c:cat>
            <c:strRef>
              <c:f>'Resumen Fuera y Dentro'!$A$109:$A$110</c:f>
              <c:strCache>
                <c:ptCount val="2"/>
                <c:pt idx="0">
                  <c:v>Fuera</c:v>
                </c:pt>
                <c:pt idx="1">
                  <c:v>Dentro</c:v>
                </c:pt>
              </c:strCache>
            </c:strRef>
          </c:cat>
          <c:val>
            <c:numRef>
              <c:f>'Resumen Fuera y Dentro'!$A$109:$A$110</c:f>
              <c:numCache>
                <c:formatCode>_(* #,##0.00_);_(* \(#,##0.00\);_(* "-"??_);_(@_)</c:formatCode>
                <c:ptCount val="2"/>
                <c:pt idx="0">
                  <c:v>0</c:v>
                </c:pt>
                <c:pt idx="1">
                  <c:v>0</c:v>
                </c:pt>
              </c:numCache>
            </c:numRef>
          </c:val>
          <c:extLst xmlns:c16r2="http://schemas.microsoft.com/office/drawing/2015/06/chart">
            <c:ext xmlns:c16="http://schemas.microsoft.com/office/drawing/2014/chart" uri="{C3380CC4-5D6E-409C-BE32-E72D297353CC}">
              <c16:uniqueId val="{00000007-CEDF-4D5E-8CFA-47C9C979BB13}"/>
            </c:ext>
          </c:extLst>
        </c:ser>
        <c:ser>
          <c:idx val="4"/>
          <c:order val="4"/>
          <c:cat>
            <c:strRef>
              <c:f>'Resumen Fuera y Dentro'!$A$109:$A$110</c:f>
              <c:strCache>
                <c:ptCount val="2"/>
                <c:pt idx="0">
                  <c:v>Fuera</c:v>
                </c:pt>
                <c:pt idx="1">
                  <c:v>Dentro</c:v>
                </c:pt>
              </c:strCache>
            </c:strRef>
          </c:cat>
          <c:val>
            <c:numRef>
              <c:f>'Resumen Fuera y Dentro'!$B$109:$B$110</c:f>
              <c:numCache>
                <c:formatCode>_(* #,##0.00_);_(* \(#,##0.00\);_(* "-"??_);_(@_)</c:formatCode>
                <c:ptCount val="2"/>
                <c:pt idx="0">
                  <c:v>0.25349790540939598</c:v>
                </c:pt>
                <c:pt idx="1">
                  <c:v>0.74650209459060402</c:v>
                </c:pt>
              </c:numCache>
            </c:numRef>
          </c:val>
          <c:extLst xmlns:c16r2="http://schemas.microsoft.com/office/drawing/2015/06/chart">
            <c:ext xmlns:c16="http://schemas.microsoft.com/office/drawing/2014/chart" uri="{C3380CC4-5D6E-409C-BE32-E72D297353CC}">
              <c16:uniqueId val="{00000008-CEDF-4D5E-8CFA-47C9C979BB13}"/>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4548240379600626"/>
          <c:y val="0.57590152497665703"/>
          <c:w val="8.61695590660152E-2"/>
          <c:h val="0.12706975560712419"/>
        </c:manualLayout>
      </c:layout>
      <c:overlay val="0"/>
      <c:txPr>
        <a:bodyPr/>
        <a:lstStyle/>
        <a:p>
          <a:pPr rtl="0">
            <a:defRPr sz="1100"/>
          </a:pPr>
          <a:endParaRPr lang="es-ES"/>
        </a:p>
      </c:txPr>
    </c:legend>
    <c:plotVisOnly val="1"/>
    <c:dispBlanksAs val="gap"/>
    <c:showDLblsOverMax val="0"/>
  </c:chart>
  <c:spPr>
    <a:noFill/>
    <a:ln>
      <a:noFill/>
    </a:ln>
  </c:spPr>
  <c:txPr>
    <a:bodyPr/>
    <a:lstStyle/>
    <a:p>
      <a:pPr>
        <a:defRPr sz="1800"/>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620788114044372"/>
          <c:y val="3.2263041012168037E-2"/>
          <c:w val="0.61308729028898801"/>
          <c:h val="0.93547391797566393"/>
        </c:manualLayout>
      </c:layout>
      <c:barChart>
        <c:barDir val="col"/>
        <c:grouping val="percentStacked"/>
        <c:varyColors val="0"/>
        <c:ser>
          <c:idx val="0"/>
          <c:order val="0"/>
          <c:tx>
            <c:strRef>
              <c:f>'Resumen Fuera y Dentro'!$D$109</c:f>
              <c:strCache>
                <c:ptCount val="1"/>
                <c:pt idx="0">
                  <c:v> BEBIDAS ESPIRITUOSAS </c:v>
                </c:pt>
              </c:strCache>
            </c:strRef>
          </c:tx>
          <c:invertIfNegative val="0"/>
          <c:dLbls>
            <c:spPr>
              <a:noFill/>
              <a:ln>
                <a:noFill/>
              </a:ln>
              <a:effectLst/>
            </c:spPr>
            <c:txPr>
              <a:bodyPr/>
              <a:lstStyle/>
              <a:p>
                <a:pPr>
                  <a:defRPr sz="1200"/>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Dentro'!$G$109</c:f>
              <c:numCache>
                <c:formatCode>_-* #,##0.0\ _€_-;\-* #,##0.0\ _€_-;_-* "-"??\ _€_-;_-@_-</c:formatCode>
                <c:ptCount val="1"/>
                <c:pt idx="0">
                  <c:v>2.3597370793144545</c:v>
                </c:pt>
              </c:numCache>
            </c:numRef>
          </c:val>
          <c:extLst xmlns:c16r2="http://schemas.microsoft.com/office/drawing/2015/06/chart">
            <c:ext xmlns:c16="http://schemas.microsoft.com/office/drawing/2014/chart" uri="{C3380CC4-5D6E-409C-BE32-E72D297353CC}">
              <c16:uniqueId val="{00000000-FA14-4732-982F-3B17AD086D7B}"/>
            </c:ext>
          </c:extLst>
        </c:ser>
        <c:ser>
          <c:idx val="1"/>
          <c:order val="1"/>
          <c:tx>
            <c:strRef>
              <c:f>'Resumen Fuera y Dentro'!$D$110</c:f>
              <c:strCache>
                <c:ptCount val="1"/>
                <c:pt idx="0">
                  <c:v> CERVEZA </c:v>
                </c:pt>
              </c:strCache>
            </c:strRef>
          </c:tx>
          <c:invertIfNegative val="0"/>
          <c:dLbls>
            <c:spPr>
              <a:noFill/>
              <a:ln>
                <a:noFill/>
              </a:ln>
              <a:effectLst/>
            </c:spPr>
            <c:txPr>
              <a:bodyPr/>
              <a:lstStyle/>
              <a:p>
                <a:pPr>
                  <a:defRPr sz="1200">
                    <a:solidFill>
                      <a:schemeClr val="bg1"/>
                    </a:solidFill>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Dentro'!$G$110</c:f>
              <c:numCache>
                <c:formatCode>_-* #,##0.0\ _€_-;\-* #,##0.0\ _€_-;_-* "-"??\ _€_-;_-@_-</c:formatCode>
                <c:ptCount val="1"/>
                <c:pt idx="0">
                  <c:v>35.794737085366521</c:v>
                </c:pt>
              </c:numCache>
            </c:numRef>
          </c:val>
          <c:extLst xmlns:c16r2="http://schemas.microsoft.com/office/drawing/2015/06/chart">
            <c:ext xmlns:c16="http://schemas.microsoft.com/office/drawing/2014/chart" uri="{C3380CC4-5D6E-409C-BE32-E72D297353CC}">
              <c16:uniqueId val="{00000001-FA14-4732-982F-3B17AD086D7B}"/>
            </c:ext>
          </c:extLst>
        </c:ser>
        <c:ser>
          <c:idx val="2"/>
          <c:order val="2"/>
          <c:tx>
            <c:strRef>
              <c:f>'Resumen Fuera y Dentro'!$D$112</c:f>
              <c:strCache>
                <c:ptCount val="1"/>
                <c:pt idx="0">
                  <c:v>VINO</c:v>
                </c:pt>
              </c:strCache>
            </c:strRef>
          </c:tx>
          <c:invertIfNegative val="0"/>
          <c:dLbls>
            <c:spPr>
              <a:noFill/>
              <a:ln>
                <a:noFill/>
              </a:ln>
              <a:effectLst/>
            </c:spPr>
            <c:txPr>
              <a:bodyPr/>
              <a:lstStyle/>
              <a:p>
                <a:pPr>
                  <a:defRPr sz="1200"/>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Dentro'!$G$112</c:f>
              <c:numCache>
                <c:formatCode>_-* #,##0.0\ _€_-;\-* #,##0.0\ _€_-;_-* "-"??\ _€_-;_-@_-</c:formatCode>
                <c:ptCount val="1"/>
                <c:pt idx="0">
                  <c:v>5.3309491195152159</c:v>
                </c:pt>
              </c:numCache>
            </c:numRef>
          </c:val>
          <c:extLst xmlns:c16r2="http://schemas.microsoft.com/office/drawing/2015/06/chart">
            <c:ext xmlns:c16="http://schemas.microsoft.com/office/drawing/2014/chart" uri="{C3380CC4-5D6E-409C-BE32-E72D297353CC}">
              <c16:uniqueId val="{00000002-FA14-4732-982F-3B17AD086D7B}"/>
            </c:ext>
          </c:extLst>
        </c:ser>
        <c:ser>
          <c:idx val="3"/>
          <c:order val="3"/>
          <c:tx>
            <c:strRef>
              <c:f>'Resumen Fuera y Dentro'!$D$113</c:f>
              <c:strCache>
                <c:ptCount val="1"/>
                <c:pt idx="0">
                  <c:v>ESPUM (INC CAVA)</c:v>
                </c:pt>
              </c:strCache>
            </c:strRef>
          </c:tx>
          <c:invertIfNegative val="0"/>
          <c:dLbls>
            <c:dLbl>
              <c:idx val="0"/>
              <c:layout>
                <c:manualLayout>
                  <c:x val="-0.11427291997547558"/>
                  <c:y val="0"/>
                </c:manualLayout>
              </c:layout>
              <c:spPr/>
              <c:txPr>
                <a:bodyPr/>
                <a:lstStyle/>
                <a:p>
                  <a:pPr>
                    <a:defRPr sz="1200">
                      <a:solidFill>
                        <a:schemeClr val="bg1"/>
                      </a:solidFill>
                    </a:defRPr>
                  </a:pPr>
                  <a:endParaRPr lang="es-E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A14-4732-982F-3B17AD086D7B}"/>
                </c:ext>
                <c:ext xmlns:c15="http://schemas.microsoft.com/office/drawing/2012/chart" uri="{CE6537A1-D6FC-4f65-9D91-7224C49458BB}"/>
              </c:extLst>
            </c:dLbl>
            <c:spPr>
              <a:noFill/>
              <a:ln>
                <a:noFill/>
              </a:ln>
              <a:effectLst/>
            </c:spPr>
            <c:txPr>
              <a:bodyPr/>
              <a:lstStyle/>
              <a:p>
                <a:pPr>
                  <a:defRPr sz="1200"/>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Dentro'!$G$113</c:f>
              <c:numCache>
                <c:formatCode>_-* #,##0.0\ _€_-;\-* #,##0.0\ _€_-;_-* "-"??\ _€_-;_-@_-</c:formatCode>
                <c:ptCount val="1"/>
                <c:pt idx="0">
                  <c:v>0.96924436526394631</c:v>
                </c:pt>
              </c:numCache>
            </c:numRef>
          </c:val>
          <c:extLst xmlns:c16r2="http://schemas.microsoft.com/office/drawing/2015/06/chart">
            <c:ext xmlns:c16="http://schemas.microsoft.com/office/drawing/2014/chart" uri="{C3380CC4-5D6E-409C-BE32-E72D297353CC}">
              <c16:uniqueId val="{00000004-FA14-4732-982F-3B17AD086D7B}"/>
            </c:ext>
          </c:extLst>
        </c:ser>
        <c:ser>
          <c:idx val="4"/>
          <c:order val="4"/>
          <c:tx>
            <c:strRef>
              <c:f>'Resumen Fuera y Dentro'!$D$114</c:f>
              <c:strCache>
                <c:ptCount val="1"/>
                <c:pt idx="0">
                  <c:v>TINTO DE VERANO</c:v>
                </c:pt>
              </c:strCache>
            </c:strRef>
          </c:tx>
          <c:invertIfNegative val="0"/>
          <c:dLbls>
            <c:dLbl>
              <c:idx val="0"/>
              <c:layout>
                <c:manualLayout>
                  <c:x val="0"/>
                  <c:y val="-3.0841704103719437E-3"/>
                </c:manualLayout>
              </c:layout>
              <c:tx>
                <c:rich>
                  <a:bodyPr/>
                  <a:lstStyle/>
                  <a:p>
                    <a:r>
                      <a:rPr lang="en-US" sz="1200"/>
                      <a:t> 0,5   </a:t>
                    </a:r>
                    <a:endParaRPr lang="en-US"/>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A14-4732-982F-3B17AD086D7B}"/>
                </c:ext>
                <c:ext xmlns:c15="http://schemas.microsoft.com/office/drawing/2012/chart" uri="{CE6537A1-D6FC-4f65-9D91-7224C49458BB}"/>
              </c:extLst>
            </c:dLbl>
            <c:spPr>
              <a:noFill/>
              <a:ln>
                <a:noFill/>
              </a:ln>
              <a:effectLst/>
            </c:spPr>
            <c:txPr>
              <a:bodyPr/>
              <a:lstStyle/>
              <a:p>
                <a:pPr>
                  <a:defRPr sz="1200"/>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Dentro'!$G$114</c:f>
              <c:numCache>
                <c:formatCode>_-* #,##0.0\ _€_-;\-* #,##0.0\ _€_-;_-* "-"??\ _€_-;_-@_-</c:formatCode>
                <c:ptCount val="1"/>
                <c:pt idx="0">
                  <c:v>0.50962886424604426</c:v>
                </c:pt>
              </c:numCache>
            </c:numRef>
          </c:val>
          <c:extLst xmlns:c16r2="http://schemas.microsoft.com/office/drawing/2015/06/chart">
            <c:ext xmlns:c16="http://schemas.microsoft.com/office/drawing/2014/chart" uri="{C3380CC4-5D6E-409C-BE32-E72D297353CC}">
              <c16:uniqueId val="{00000006-FA14-4732-982F-3B17AD086D7B}"/>
            </c:ext>
          </c:extLst>
        </c:ser>
        <c:ser>
          <c:idx val="5"/>
          <c:order val="5"/>
          <c:tx>
            <c:strRef>
              <c:f>'Resumen Fuera y Dentro'!$D$115</c:f>
              <c:strCache>
                <c:ptCount val="1"/>
                <c:pt idx="0">
                  <c:v>SIDRA</c:v>
                </c:pt>
              </c:strCache>
            </c:strRef>
          </c:tx>
          <c:invertIfNegative val="0"/>
          <c:dLbls>
            <c:dLbl>
              <c:idx val="0"/>
              <c:layout>
                <c:manualLayout>
                  <c:x val="9.5670351607374804E-2"/>
                  <c:y val="-1.2336681641487775E-2"/>
                </c:manualLayout>
              </c:layout>
              <c:spPr/>
              <c:txPr>
                <a:bodyPr/>
                <a:lstStyle/>
                <a:p>
                  <a:pPr>
                    <a:defRPr sz="1200">
                      <a:solidFill>
                        <a:schemeClr val="bg1"/>
                      </a:solidFill>
                    </a:defRPr>
                  </a:pPr>
                  <a:endParaRPr lang="es-E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A14-4732-982F-3B17AD086D7B}"/>
                </c:ext>
                <c:ext xmlns:c15="http://schemas.microsoft.com/office/drawing/2012/chart" uri="{CE6537A1-D6FC-4f65-9D91-7224C49458BB}"/>
              </c:extLst>
            </c:dLbl>
            <c:spPr>
              <a:noFill/>
              <a:ln>
                <a:noFill/>
              </a:ln>
              <a:effectLst/>
            </c:spPr>
            <c:txPr>
              <a:bodyPr/>
              <a:lstStyle/>
              <a:p>
                <a:pPr>
                  <a:defRPr sz="1200"/>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Dentro'!$G$115</c:f>
              <c:numCache>
                <c:formatCode>_-* #,##0.0\ _€_-;\-* #,##0.0\ _€_-;_-* "-"??\ _€_-;_-@_-</c:formatCode>
                <c:ptCount val="1"/>
                <c:pt idx="0">
                  <c:v>0.66214125804107704</c:v>
                </c:pt>
              </c:numCache>
            </c:numRef>
          </c:val>
          <c:extLst xmlns:c16r2="http://schemas.microsoft.com/office/drawing/2015/06/chart">
            <c:ext xmlns:c16="http://schemas.microsoft.com/office/drawing/2014/chart" uri="{C3380CC4-5D6E-409C-BE32-E72D297353CC}">
              <c16:uniqueId val="{00000008-FA14-4732-982F-3B17AD086D7B}"/>
            </c:ext>
          </c:extLst>
        </c:ser>
        <c:ser>
          <c:idx val="6"/>
          <c:order val="6"/>
          <c:tx>
            <c:strRef>
              <c:f>'Resumen Fuera y Dentro'!$D$116</c:f>
              <c:strCache>
                <c:ptCount val="1"/>
                <c:pt idx="0">
                  <c:v> BEBIDAS REFRESCANTES </c:v>
                </c:pt>
              </c:strCache>
            </c:strRef>
          </c:tx>
          <c:invertIfNegative val="0"/>
          <c:dLbls>
            <c:spPr>
              <a:noFill/>
              <a:ln>
                <a:noFill/>
              </a:ln>
              <a:effectLst/>
            </c:spPr>
            <c:txPr>
              <a:bodyPr/>
              <a:lstStyle/>
              <a:p>
                <a:pPr>
                  <a:defRPr sz="1200"/>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Dentro'!$G$116</c:f>
              <c:numCache>
                <c:formatCode>_-* #,##0.0\ _€_-;\-* #,##0.0\ _€_-;_-* "-"??\ _€_-;_-@_-</c:formatCode>
                <c:ptCount val="1"/>
                <c:pt idx="0">
                  <c:v>18.430159139896542</c:v>
                </c:pt>
              </c:numCache>
            </c:numRef>
          </c:val>
          <c:extLst xmlns:c16r2="http://schemas.microsoft.com/office/drawing/2015/06/chart">
            <c:ext xmlns:c16="http://schemas.microsoft.com/office/drawing/2014/chart" uri="{C3380CC4-5D6E-409C-BE32-E72D297353CC}">
              <c16:uniqueId val="{00000009-FA14-4732-982F-3B17AD086D7B}"/>
            </c:ext>
          </c:extLst>
        </c:ser>
        <c:ser>
          <c:idx val="7"/>
          <c:order val="7"/>
          <c:tx>
            <c:strRef>
              <c:f>'Resumen Fuera y Dentro'!$D$117</c:f>
              <c:strCache>
                <c:ptCount val="1"/>
                <c:pt idx="0">
                  <c:v> AGUA </c:v>
                </c:pt>
              </c:strCache>
            </c:strRef>
          </c:tx>
          <c:invertIfNegative val="0"/>
          <c:dLbls>
            <c:spPr>
              <a:noFill/>
              <a:ln>
                <a:noFill/>
              </a:ln>
              <a:effectLst/>
            </c:spPr>
            <c:txPr>
              <a:bodyPr/>
              <a:lstStyle/>
              <a:p>
                <a:pPr>
                  <a:defRPr sz="1200"/>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Dentro'!$G$117</c:f>
              <c:numCache>
                <c:formatCode>_-* #,##0.0\ _€_-;\-* #,##0.0\ _€_-;_-* "-"??\ _€_-;_-@_-</c:formatCode>
                <c:ptCount val="1"/>
                <c:pt idx="0">
                  <c:v>33.635883114655954</c:v>
                </c:pt>
              </c:numCache>
            </c:numRef>
          </c:val>
          <c:extLst xmlns:c16r2="http://schemas.microsoft.com/office/drawing/2015/06/chart">
            <c:ext xmlns:c16="http://schemas.microsoft.com/office/drawing/2014/chart" uri="{C3380CC4-5D6E-409C-BE32-E72D297353CC}">
              <c16:uniqueId val="{0000000A-FA14-4732-982F-3B17AD086D7B}"/>
            </c:ext>
          </c:extLst>
        </c:ser>
        <c:ser>
          <c:idx val="8"/>
          <c:order val="8"/>
          <c:tx>
            <c:strRef>
              <c:f>'Resumen Fuera y Dentro'!$D$118</c:f>
              <c:strCache>
                <c:ptCount val="1"/>
                <c:pt idx="0">
                  <c:v> ZUMO </c:v>
                </c:pt>
              </c:strCache>
            </c:strRef>
          </c:tx>
          <c:invertIfNegative val="0"/>
          <c:dLbls>
            <c:dLbl>
              <c:idx val="0"/>
              <c:layout>
                <c:manualLayout>
                  <c:x val="0"/>
                  <c:y val="1.2300507202213316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FA14-4732-982F-3B17AD086D7B}"/>
                </c:ext>
                <c:ext xmlns:c15="http://schemas.microsoft.com/office/drawing/2012/chart" uri="{CE6537A1-D6FC-4f65-9D91-7224C49458BB}"/>
              </c:extLst>
            </c:dLbl>
            <c:spPr>
              <a:noFill/>
              <a:ln>
                <a:noFill/>
              </a:ln>
              <a:effectLst/>
            </c:spPr>
            <c:txPr>
              <a:bodyPr/>
              <a:lstStyle/>
              <a:p>
                <a:pPr>
                  <a:defRPr sz="1200"/>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Dentro'!$G$118</c:f>
              <c:numCache>
                <c:formatCode>_-* #,##0.0\ _€_-;\-* #,##0.0\ _€_-;_-* "-"??\ _€_-;_-@_-</c:formatCode>
                <c:ptCount val="1"/>
                <c:pt idx="0">
                  <c:v>1.9453910205294793</c:v>
                </c:pt>
              </c:numCache>
            </c:numRef>
          </c:val>
          <c:extLst xmlns:c16r2="http://schemas.microsoft.com/office/drawing/2015/06/chart">
            <c:ext xmlns:c16="http://schemas.microsoft.com/office/drawing/2014/chart" uri="{C3380CC4-5D6E-409C-BE32-E72D297353CC}">
              <c16:uniqueId val="{0000000C-FA14-4732-982F-3B17AD086D7B}"/>
            </c:ext>
          </c:extLst>
        </c:ser>
        <c:ser>
          <c:idx val="9"/>
          <c:order val="9"/>
          <c:tx>
            <c:strRef>
              <c:f>'Resumen Fuera y Dentro'!$D$119</c:f>
              <c:strCache>
                <c:ptCount val="1"/>
                <c:pt idx="0">
                  <c:v> BEB ZUMO+LECHE </c:v>
                </c:pt>
              </c:strCache>
            </c:strRef>
          </c:tx>
          <c:invertIfNegative val="0"/>
          <c:dLbls>
            <c:dLbl>
              <c:idx val="0"/>
              <c:layout>
                <c:manualLayout>
                  <c:x val="2.6572067317298729E-3"/>
                  <c:y val="-6.150253601106658E-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FA14-4732-982F-3B17AD086D7B}"/>
                </c:ext>
                <c:ext xmlns:c15="http://schemas.microsoft.com/office/drawing/2012/chart" uri="{CE6537A1-D6FC-4f65-9D91-7224C49458BB}"/>
              </c:extLst>
            </c:dLbl>
            <c:spPr>
              <a:noFill/>
              <a:ln>
                <a:noFill/>
              </a:ln>
              <a:effectLst/>
            </c:spPr>
            <c:txPr>
              <a:bodyPr/>
              <a:lstStyle/>
              <a:p>
                <a:pPr>
                  <a:defRPr sz="1200"/>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Dentro'!$G$119</c:f>
              <c:numCache>
                <c:formatCode>_-* #,##0.0\ _€_-;\-* #,##0.0\ _€_-;_-* "-"??\ _€_-;_-@_-</c:formatCode>
                <c:ptCount val="1"/>
                <c:pt idx="0">
                  <c:v>0.36212895317075655</c:v>
                </c:pt>
              </c:numCache>
            </c:numRef>
          </c:val>
          <c:extLst xmlns:c16r2="http://schemas.microsoft.com/office/drawing/2015/06/chart">
            <c:ext xmlns:c16="http://schemas.microsoft.com/office/drawing/2014/chart" uri="{C3380CC4-5D6E-409C-BE32-E72D297353CC}">
              <c16:uniqueId val="{0000000E-FA14-4732-982F-3B17AD086D7B}"/>
            </c:ext>
          </c:extLst>
        </c:ser>
        <c:dLbls>
          <c:dLblPos val="ctr"/>
          <c:showLegendKey val="0"/>
          <c:showVal val="1"/>
          <c:showCatName val="0"/>
          <c:showSerName val="0"/>
          <c:showPercent val="0"/>
          <c:showBubbleSize val="0"/>
        </c:dLbls>
        <c:gapWidth val="88"/>
        <c:overlap val="100"/>
        <c:axId val="579030040"/>
        <c:axId val="579033176"/>
      </c:barChart>
      <c:catAx>
        <c:axId val="579030040"/>
        <c:scaling>
          <c:orientation val="minMax"/>
        </c:scaling>
        <c:delete val="1"/>
        <c:axPos val="b"/>
        <c:numFmt formatCode="General" sourceLinked="1"/>
        <c:majorTickMark val="out"/>
        <c:minorTickMark val="none"/>
        <c:tickLblPos val="nextTo"/>
        <c:crossAx val="579033176"/>
        <c:crosses val="autoZero"/>
        <c:auto val="1"/>
        <c:lblAlgn val="ctr"/>
        <c:lblOffset val="100"/>
        <c:noMultiLvlLbl val="0"/>
      </c:catAx>
      <c:valAx>
        <c:axId val="579033176"/>
        <c:scaling>
          <c:orientation val="minMax"/>
        </c:scaling>
        <c:delete val="1"/>
        <c:axPos val="l"/>
        <c:numFmt formatCode="0%" sourceLinked="1"/>
        <c:majorTickMark val="out"/>
        <c:minorTickMark val="none"/>
        <c:tickLblPos val="nextTo"/>
        <c:crossAx val="579030040"/>
        <c:crosses val="autoZero"/>
        <c:crossBetween val="between"/>
      </c:valAx>
    </c:plotArea>
    <c:legend>
      <c:legendPos val="l"/>
      <c:layout>
        <c:manualLayout>
          <c:xMode val="edge"/>
          <c:yMode val="edge"/>
          <c:x val="0"/>
          <c:y val="6.5449085274782409E-2"/>
          <c:w val="0.34042825665266768"/>
          <c:h val="0.7877084924410227"/>
        </c:manualLayout>
      </c:layout>
      <c:overlay val="0"/>
      <c:txPr>
        <a:bodyPr/>
        <a:lstStyle/>
        <a:p>
          <a:pPr>
            <a:defRPr sz="900">
              <a:solidFill>
                <a:schemeClr val="tx1">
                  <a:lumMod val="95000"/>
                  <a:lumOff val="5000"/>
                </a:schemeClr>
              </a:solidFill>
            </a:defRPr>
          </a:pPr>
          <a:endParaRPr lang="es-ES"/>
        </a:p>
      </c:txPr>
    </c:legend>
    <c:plotVisOnly val="1"/>
    <c:dispBlanksAs val="gap"/>
    <c:showDLblsOverMax val="0"/>
  </c:chart>
  <c:spPr>
    <a:noFill/>
    <a:ln>
      <a:noFill/>
    </a:ln>
  </c:spPr>
  <c:txPr>
    <a:bodyPr/>
    <a:lstStyle/>
    <a:p>
      <a:pPr>
        <a:defRPr sz="1800"/>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lang="en-US" sz="1200" dirty="0">
                <a:solidFill>
                  <a:schemeClr val="tx1"/>
                </a:solidFill>
              </a:defRPr>
            </a:pPr>
            <a:r>
              <a:rPr lang="en-US" sz="1200" dirty="0">
                <a:solidFill>
                  <a:schemeClr val="tx1"/>
                </a:solidFill>
              </a:rPr>
              <a:t>% </a:t>
            </a:r>
            <a:r>
              <a:rPr lang="en-US" sz="1200" dirty="0" err="1">
                <a:solidFill>
                  <a:schemeClr val="tx1"/>
                </a:solidFill>
              </a:rPr>
              <a:t>Valor (€)</a:t>
            </a:r>
            <a:endParaRPr lang="en-US" sz="1200" dirty="0">
              <a:solidFill>
                <a:schemeClr val="tx1"/>
              </a:solidFill>
            </a:endParaRPr>
          </a:p>
        </c:rich>
      </c:tx>
      <c:layout>
        <c:manualLayout>
          <c:xMode val="edge"/>
          <c:yMode val="edge"/>
          <c:x val="1.9434856125472227E-2"/>
          <c:y val="0.14857647538325916"/>
        </c:manualLayout>
      </c:layout>
      <c:overlay val="0"/>
    </c:title>
    <c:autoTitleDeleted val="0"/>
    <c:plotArea>
      <c:layout>
        <c:manualLayout>
          <c:layoutTarget val="inner"/>
          <c:xMode val="edge"/>
          <c:yMode val="edge"/>
          <c:x val="5.4475828790827796E-2"/>
          <c:y val="0.20188516513989346"/>
          <c:w val="0.43275701216314033"/>
          <c:h val="0.68389819260088236"/>
        </c:manualLayout>
      </c:layout>
      <c:pieChart>
        <c:varyColors val="1"/>
        <c:ser>
          <c:idx val="0"/>
          <c:order val="0"/>
          <c:spPr>
            <a:solidFill>
              <a:schemeClr val="bg1"/>
            </a:solidFill>
          </c:spPr>
          <c:dPt>
            <c:idx val="0"/>
            <c:bubble3D val="0"/>
            <c:explosion val="15"/>
            <c:spPr>
              <a:solidFill>
                <a:schemeClr val="accent1"/>
              </a:solidFill>
              <a:ln>
                <a:solidFill>
                  <a:schemeClr val="accent1"/>
                </a:solidFill>
              </a:ln>
            </c:spPr>
            <c:extLst xmlns:c16r2="http://schemas.microsoft.com/office/drawing/2015/06/chart">
              <c:ext xmlns:c16="http://schemas.microsoft.com/office/drawing/2014/chart" uri="{C3380CC4-5D6E-409C-BE32-E72D297353CC}">
                <c16:uniqueId val="{00000001-97F4-47F5-888C-060BE02434ED}"/>
              </c:ext>
            </c:extLst>
          </c:dPt>
          <c:dPt>
            <c:idx val="1"/>
            <c:bubble3D val="0"/>
            <c:spPr>
              <a:solidFill>
                <a:schemeClr val="bg1"/>
              </a:solidFill>
              <a:ln>
                <a:solidFill>
                  <a:schemeClr val="accent1"/>
                </a:solidFill>
              </a:ln>
            </c:spPr>
            <c:extLst xmlns:c16r2="http://schemas.microsoft.com/office/drawing/2015/06/chart">
              <c:ext xmlns:c16="http://schemas.microsoft.com/office/drawing/2014/chart" uri="{C3380CC4-5D6E-409C-BE32-E72D297353CC}">
                <c16:uniqueId val="{00000003-97F4-47F5-888C-060BE02434ED}"/>
              </c:ext>
            </c:extLst>
          </c:dPt>
          <c:dLbls>
            <c:dLbl>
              <c:idx val="0"/>
              <c:dLblPos val="ct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97F4-47F5-888C-060BE02434ED}"/>
                </c:ext>
                <c:ext xmlns:c15="http://schemas.microsoft.com/office/drawing/2012/chart" uri="{CE6537A1-D6FC-4f65-9D91-7224C49458BB}"/>
              </c:extLst>
            </c:dLbl>
            <c:dLbl>
              <c:idx val="1"/>
              <c:dLblPos val="ct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97F4-47F5-888C-060BE02434ED}"/>
                </c:ext>
                <c:ext xmlns:c15="http://schemas.microsoft.com/office/drawing/2012/chart" uri="{CE6537A1-D6FC-4f65-9D91-7224C49458BB}"/>
              </c:extLst>
            </c:dLbl>
            <c:numFmt formatCode="0.0%" sourceLinked="0"/>
            <c:spPr>
              <a:noFill/>
              <a:ln>
                <a:noFill/>
              </a:ln>
              <a:effectLst/>
            </c:spPr>
            <c:txPr>
              <a:bodyPr/>
              <a:lstStyle/>
              <a:p>
                <a:pPr>
                  <a:defRPr sz="1200" b="1"/>
                </a:pPr>
                <a:endParaRPr lang="es-E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'Resumen Fuera y Dentro'!$A$109:$A$110</c:f>
              <c:strCache>
                <c:ptCount val="2"/>
                <c:pt idx="0">
                  <c:v>Fuera</c:v>
                </c:pt>
                <c:pt idx="1">
                  <c:v>Dentro</c:v>
                </c:pt>
              </c:strCache>
            </c:strRef>
          </c:cat>
          <c:val>
            <c:numRef>
              <c:f>'Resumen Fuera y Dentro'!$C$109:$C$110</c:f>
              <c:numCache>
                <c:formatCode>_(* #,##0.00_);_(* \(#,##0.00\);_(* "-"??_);_(@_)</c:formatCode>
                <c:ptCount val="2"/>
                <c:pt idx="0">
                  <c:v>0.64230643358197681</c:v>
                </c:pt>
                <c:pt idx="1">
                  <c:v>0.35769356641802313</c:v>
                </c:pt>
              </c:numCache>
            </c:numRef>
          </c:val>
          <c:extLst xmlns:c16r2="http://schemas.microsoft.com/office/drawing/2015/06/chart">
            <c:ext xmlns:c16="http://schemas.microsoft.com/office/drawing/2014/chart" uri="{C3380CC4-5D6E-409C-BE32-E72D297353CC}">
              <c16:uniqueId val="{00000004-97F4-47F5-888C-060BE02434ED}"/>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txPr>
    <a:bodyPr/>
    <a:lstStyle/>
    <a:p>
      <a:pPr>
        <a:defRPr sz="1800"/>
      </a:pPr>
      <a:endParaRPr lang="es-E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620788114044372"/>
          <c:y val="3.2263041012168037E-2"/>
          <c:w val="0.61308729028898801"/>
          <c:h val="0.93547391797566393"/>
        </c:manualLayout>
      </c:layout>
      <c:barChart>
        <c:barDir val="col"/>
        <c:grouping val="percentStacked"/>
        <c:varyColors val="0"/>
        <c:ser>
          <c:idx val="0"/>
          <c:order val="0"/>
          <c:tx>
            <c:strRef>
              <c:f>'Resumen Fuera y Dentro'!$D$109</c:f>
              <c:strCache>
                <c:ptCount val="1"/>
                <c:pt idx="0">
                  <c:v> BEBIDAS ESPIRITUOSAS </c:v>
                </c:pt>
              </c:strCache>
            </c:strRef>
          </c:tx>
          <c:invertIfNegative val="0"/>
          <c:dLbls>
            <c:spPr>
              <a:noFill/>
              <a:ln>
                <a:noFill/>
              </a:ln>
              <a:effectLst/>
            </c:spPr>
            <c:txPr>
              <a:bodyPr/>
              <a:lstStyle/>
              <a:p>
                <a:pPr>
                  <a:defRPr sz="1050"/>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Dentro'!$G$109</c:f>
              <c:numCache>
                <c:formatCode>_-* #,##0.0\ _€_-;\-* #,##0.0\ _€_-;_-* "-"??\ _€_-;_-@_-</c:formatCode>
                <c:ptCount val="1"/>
                <c:pt idx="0">
                  <c:v>2.3597370793144545</c:v>
                </c:pt>
              </c:numCache>
            </c:numRef>
          </c:val>
          <c:extLst xmlns:c16r2="http://schemas.microsoft.com/office/drawing/2015/06/chart">
            <c:ext xmlns:c16="http://schemas.microsoft.com/office/drawing/2014/chart" uri="{C3380CC4-5D6E-409C-BE32-E72D297353CC}">
              <c16:uniqueId val="{00000000-24DB-42C2-AD3F-550CEE37A6E4}"/>
            </c:ext>
          </c:extLst>
        </c:ser>
        <c:ser>
          <c:idx val="1"/>
          <c:order val="1"/>
          <c:tx>
            <c:strRef>
              <c:f>'Resumen Fuera y Dentro'!$D$110</c:f>
              <c:strCache>
                <c:ptCount val="1"/>
                <c:pt idx="0">
                  <c:v> CERVEZA </c:v>
                </c:pt>
              </c:strCache>
            </c:strRef>
          </c:tx>
          <c:invertIfNegative val="0"/>
          <c:dLbls>
            <c:spPr>
              <a:noFill/>
              <a:ln>
                <a:noFill/>
              </a:ln>
              <a:effectLst/>
            </c:spPr>
            <c:txPr>
              <a:bodyPr/>
              <a:lstStyle/>
              <a:p>
                <a:pPr>
                  <a:defRPr sz="1050">
                    <a:solidFill>
                      <a:schemeClr val="bg1"/>
                    </a:solidFil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Dentro'!$G$110</c:f>
              <c:numCache>
                <c:formatCode>_-* #,##0.0\ _€_-;\-* #,##0.0\ _€_-;_-* "-"??\ _€_-;_-@_-</c:formatCode>
                <c:ptCount val="1"/>
                <c:pt idx="0">
                  <c:v>35.794737085366521</c:v>
                </c:pt>
              </c:numCache>
            </c:numRef>
          </c:val>
          <c:extLst xmlns:c16r2="http://schemas.microsoft.com/office/drawing/2015/06/chart">
            <c:ext xmlns:c16="http://schemas.microsoft.com/office/drawing/2014/chart" uri="{C3380CC4-5D6E-409C-BE32-E72D297353CC}">
              <c16:uniqueId val="{00000001-24DB-42C2-AD3F-550CEE37A6E4}"/>
            </c:ext>
          </c:extLst>
        </c:ser>
        <c:ser>
          <c:idx val="5"/>
          <c:order val="2"/>
          <c:tx>
            <c:strRef>
              <c:f>'Resumen Fuera y Dentro'!$D$116</c:f>
              <c:strCache>
                <c:ptCount val="1"/>
                <c:pt idx="0">
                  <c:v> BEBIDAS REFRESCANTES </c:v>
                </c:pt>
              </c:strCache>
            </c:strRef>
          </c:tx>
          <c:invertIfNegative val="0"/>
          <c:dLbls>
            <c:spPr>
              <a:noFill/>
              <a:ln>
                <a:noFill/>
              </a:ln>
              <a:effectLst/>
            </c:spPr>
            <c:txPr>
              <a:bodyPr/>
              <a:lstStyle/>
              <a:p>
                <a:pPr>
                  <a:defRPr sz="1050">
                    <a:solidFill>
                      <a:schemeClr val="bg1"/>
                    </a:solidFil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Dentro'!$G$116</c:f>
              <c:numCache>
                <c:formatCode>_-* #,##0.0\ _€_-;\-* #,##0.0\ _€_-;_-* "-"??\ _€_-;_-@_-</c:formatCode>
                <c:ptCount val="1"/>
                <c:pt idx="0">
                  <c:v>18.430159139896542</c:v>
                </c:pt>
              </c:numCache>
            </c:numRef>
          </c:val>
          <c:extLst xmlns:c16r2="http://schemas.microsoft.com/office/drawing/2015/06/chart">
            <c:ext xmlns:c16="http://schemas.microsoft.com/office/drawing/2014/chart" uri="{C3380CC4-5D6E-409C-BE32-E72D297353CC}">
              <c16:uniqueId val="{00000002-24DB-42C2-AD3F-550CEE37A6E4}"/>
            </c:ext>
          </c:extLst>
        </c:ser>
        <c:ser>
          <c:idx val="6"/>
          <c:order val="3"/>
          <c:tx>
            <c:strRef>
              <c:f>'Resumen Fuera y Dentro'!$D$117</c:f>
              <c:strCache>
                <c:ptCount val="1"/>
                <c:pt idx="0">
                  <c:v> AGUA </c:v>
                </c:pt>
              </c:strCache>
            </c:strRef>
          </c:tx>
          <c:spPr>
            <a:solidFill>
              <a:srgbClr val="89CBAC"/>
            </a:solidFill>
          </c:spPr>
          <c:invertIfNegative val="0"/>
          <c:dLbls>
            <c:spPr>
              <a:noFill/>
              <a:ln>
                <a:noFill/>
              </a:ln>
              <a:effectLst/>
            </c:spPr>
            <c:txPr>
              <a:bodyPr/>
              <a:lstStyle/>
              <a:p>
                <a:pPr>
                  <a:defRPr sz="1050">
                    <a:solidFill>
                      <a:schemeClr val="bg1"/>
                    </a:solidFil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Dentro'!$G$117</c:f>
              <c:numCache>
                <c:formatCode>_-* #,##0.0\ _€_-;\-* #,##0.0\ _€_-;_-* "-"??\ _€_-;_-@_-</c:formatCode>
                <c:ptCount val="1"/>
                <c:pt idx="0">
                  <c:v>33.635883114655954</c:v>
                </c:pt>
              </c:numCache>
            </c:numRef>
          </c:val>
          <c:extLst xmlns:c16r2="http://schemas.microsoft.com/office/drawing/2015/06/chart">
            <c:ext xmlns:c16="http://schemas.microsoft.com/office/drawing/2014/chart" uri="{C3380CC4-5D6E-409C-BE32-E72D297353CC}">
              <c16:uniqueId val="{00000003-24DB-42C2-AD3F-550CEE37A6E4}"/>
            </c:ext>
          </c:extLst>
        </c:ser>
        <c:ser>
          <c:idx val="7"/>
          <c:order val="4"/>
          <c:tx>
            <c:strRef>
              <c:f>'Resumen Fuera y Dentro'!$D$118</c:f>
              <c:strCache>
                <c:ptCount val="1"/>
                <c:pt idx="0">
                  <c:v> ZUMO </c:v>
                </c:pt>
              </c:strCache>
            </c:strRef>
          </c:tx>
          <c:invertIfNegative val="0"/>
          <c:dLbls>
            <c:spPr>
              <a:noFill/>
              <a:ln>
                <a:noFill/>
              </a:ln>
              <a:effectLst/>
            </c:spPr>
            <c:txPr>
              <a:bodyPr/>
              <a:lstStyle/>
              <a:p>
                <a:pPr>
                  <a:defRPr sz="1050">
                    <a:solidFill>
                      <a:sysClr val="windowText" lastClr="000000"/>
                    </a:solidFil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Dentro'!$G$118</c:f>
              <c:numCache>
                <c:formatCode>_-* #,##0.0\ _€_-;\-* #,##0.0\ _€_-;_-* "-"??\ _€_-;_-@_-</c:formatCode>
                <c:ptCount val="1"/>
                <c:pt idx="0">
                  <c:v>1.9453910205294793</c:v>
                </c:pt>
              </c:numCache>
            </c:numRef>
          </c:val>
          <c:extLst xmlns:c16r2="http://schemas.microsoft.com/office/drawing/2015/06/chart">
            <c:ext xmlns:c16="http://schemas.microsoft.com/office/drawing/2014/chart" uri="{C3380CC4-5D6E-409C-BE32-E72D297353CC}">
              <c16:uniqueId val="{00000004-24DB-42C2-AD3F-550CEE37A6E4}"/>
            </c:ext>
          </c:extLst>
        </c:ser>
        <c:ser>
          <c:idx val="8"/>
          <c:order val="5"/>
          <c:tx>
            <c:strRef>
              <c:f>'Resumen Fuera y Dentro'!$D$119</c:f>
              <c:strCache>
                <c:ptCount val="1"/>
                <c:pt idx="0">
                  <c:v> BEB ZUMO+LECHE </c:v>
                </c:pt>
              </c:strCache>
            </c:strRef>
          </c:tx>
          <c:spPr>
            <a:solidFill>
              <a:srgbClr val="FFFF00"/>
            </a:solidFill>
            <a:ln>
              <a:noFill/>
            </a:ln>
          </c:spPr>
          <c:invertIfNegative val="0"/>
          <c:dLbls>
            <c:dLbl>
              <c:idx val="0"/>
              <c:layout>
                <c:manualLayout>
                  <c:x val="4.780114722753346E-2"/>
                  <c:y val="-2.946592660014482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4DB-42C2-AD3F-550CEE37A6E4}"/>
                </c:ext>
                <c:ext xmlns:c15="http://schemas.microsoft.com/office/drawing/2012/chart" uri="{CE6537A1-D6FC-4f65-9D91-7224C49458BB}"/>
              </c:extLst>
            </c:dLbl>
            <c:spPr>
              <a:noFill/>
              <a:ln>
                <a:noFill/>
              </a:ln>
              <a:effectLst/>
            </c:spPr>
            <c:txPr>
              <a:bodyPr/>
              <a:lstStyle/>
              <a:p>
                <a:pPr>
                  <a:defRPr sz="1050">
                    <a:solidFill>
                      <a:sysClr val="windowText" lastClr="000000"/>
                    </a:solidFil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Dentro'!$G$119</c:f>
              <c:numCache>
                <c:formatCode>_-* #,##0.0\ _€_-;\-* #,##0.0\ _€_-;_-* "-"??\ _€_-;_-@_-</c:formatCode>
                <c:ptCount val="1"/>
                <c:pt idx="0">
                  <c:v>0.36212895317075655</c:v>
                </c:pt>
              </c:numCache>
            </c:numRef>
          </c:val>
          <c:extLst xmlns:c16r2="http://schemas.microsoft.com/office/drawing/2015/06/chart">
            <c:ext xmlns:c16="http://schemas.microsoft.com/office/drawing/2014/chart" uri="{C3380CC4-5D6E-409C-BE32-E72D297353CC}">
              <c16:uniqueId val="{00000006-24DB-42C2-AD3F-550CEE37A6E4}"/>
            </c:ext>
          </c:extLst>
        </c:ser>
        <c:ser>
          <c:idx val="2"/>
          <c:order val="6"/>
          <c:tx>
            <c:strRef>
              <c:f>'Resumen Fuera y Dentro'!$D$111</c:f>
              <c:strCache>
                <c:ptCount val="1"/>
                <c:pt idx="0">
                  <c:v> VINO, ESPUM. (inc.cava) TINTO DE VERANO, SIDRA </c:v>
                </c:pt>
              </c:strCache>
            </c:strRef>
          </c:tx>
          <c:spPr>
            <a:solidFill>
              <a:srgbClr val="0070C0"/>
            </a:solidFill>
          </c:spPr>
          <c:invertIfNegative val="0"/>
          <c:dLbls>
            <c:spPr>
              <a:noFill/>
              <a:ln>
                <a:noFill/>
              </a:ln>
              <a:effectLst/>
            </c:spPr>
            <c:txPr>
              <a:bodyPr/>
              <a:lstStyle/>
              <a:p>
                <a:pPr>
                  <a:defRPr sz="1050">
                    <a:solidFill>
                      <a:schemeClr val="bg1"/>
                    </a:solidFil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Dentro'!$G$111</c:f>
              <c:numCache>
                <c:formatCode>_-* #,##0.0\ _€_-;\-* #,##0.0\ _€_-;_-* "-"??\ _€_-;_-@_-</c:formatCode>
                <c:ptCount val="1"/>
                <c:pt idx="0">
                  <c:v>7.4719636070662832</c:v>
                </c:pt>
              </c:numCache>
            </c:numRef>
          </c:val>
          <c:extLst xmlns:c16r2="http://schemas.microsoft.com/office/drawing/2015/06/chart">
            <c:ext xmlns:c16="http://schemas.microsoft.com/office/drawing/2014/chart" uri="{C3380CC4-5D6E-409C-BE32-E72D297353CC}">
              <c16:uniqueId val="{00000007-24DB-42C2-AD3F-550CEE37A6E4}"/>
            </c:ext>
          </c:extLst>
        </c:ser>
        <c:dLbls>
          <c:showLegendKey val="0"/>
          <c:showVal val="0"/>
          <c:showCatName val="0"/>
          <c:showSerName val="0"/>
          <c:showPercent val="0"/>
          <c:showBubbleSize val="0"/>
        </c:dLbls>
        <c:gapWidth val="88"/>
        <c:overlap val="100"/>
        <c:axId val="579022984"/>
        <c:axId val="579030824"/>
      </c:barChart>
      <c:catAx>
        <c:axId val="579022984"/>
        <c:scaling>
          <c:orientation val="minMax"/>
        </c:scaling>
        <c:delete val="1"/>
        <c:axPos val="b"/>
        <c:numFmt formatCode="General" sourceLinked="1"/>
        <c:majorTickMark val="out"/>
        <c:minorTickMark val="none"/>
        <c:tickLblPos val="nextTo"/>
        <c:crossAx val="579030824"/>
        <c:crosses val="autoZero"/>
        <c:auto val="1"/>
        <c:lblAlgn val="ctr"/>
        <c:lblOffset val="100"/>
        <c:noMultiLvlLbl val="0"/>
      </c:catAx>
      <c:valAx>
        <c:axId val="579030824"/>
        <c:scaling>
          <c:orientation val="minMax"/>
        </c:scaling>
        <c:delete val="1"/>
        <c:axPos val="l"/>
        <c:numFmt formatCode="0%" sourceLinked="1"/>
        <c:majorTickMark val="out"/>
        <c:minorTickMark val="none"/>
        <c:tickLblPos val="nextTo"/>
        <c:crossAx val="579022984"/>
        <c:crosses val="autoZero"/>
        <c:crossBetween val="between"/>
      </c:valAx>
      <c:spPr>
        <a:noFill/>
      </c:spPr>
    </c:plotArea>
    <c:legend>
      <c:legendPos val="l"/>
      <c:layout>
        <c:manualLayout>
          <c:xMode val="edge"/>
          <c:yMode val="edge"/>
          <c:x val="0"/>
          <c:y val="6.5449085274782409E-2"/>
          <c:w val="0.44993569476780132"/>
          <c:h val="0.87062913585964541"/>
        </c:manualLayout>
      </c:layout>
      <c:overlay val="0"/>
      <c:txPr>
        <a:bodyPr/>
        <a:lstStyle/>
        <a:p>
          <a:pPr>
            <a:defRPr sz="900">
              <a:solidFill>
                <a:schemeClr val="tx1">
                  <a:lumMod val="95000"/>
                  <a:lumOff val="5000"/>
                </a:schemeClr>
              </a:solidFill>
            </a:defRPr>
          </a:pPr>
          <a:endParaRPr lang="es-ES"/>
        </a:p>
      </c:txPr>
    </c:legend>
    <c:plotVisOnly val="1"/>
    <c:dispBlanksAs val="gap"/>
    <c:showDLblsOverMax val="0"/>
  </c:chart>
  <c:spPr>
    <a:noFill/>
    <a:ln>
      <a:noFill/>
    </a:ln>
  </c:spPr>
  <c:txPr>
    <a:bodyPr/>
    <a:lstStyle/>
    <a:p>
      <a:pPr>
        <a:defRPr sz="1800"/>
      </a:pPr>
      <a:endParaRPr lang="es-E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3592898629162896"/>
          <c:y val="1.3658548495391562E-2"/>
          <c:w val="0.56407101370837109"/>
          <c:h val="0.93547391797566393"/>
        </c:manualLayout>
      </c:layout>
      <c:barChart>
        <c:barDir val="col"/>
        <c:grouping val="percentStacked"/>
        <c:varyColors val="0"/>
        <c:ser>
          <c:idx val="0"/>
          <c:order val="0"/>
          <c:tx>
            <c:strRef>
              <c:f>'Resumen Fuera y Dentro'!$D$112</c:f>
              <c:strCache>
                <c:ptCount val="1"/>
                <c:pt idx="0">
                  <c:v>VINO</c:v>
                </c:pt>
              </c:strCache>
            </c:strRef>
          </c:tx>
          <c:spPr>
            <a:solidFill>
              <a:srgbClr val="4F81BD">
                <a:lumMod val="50000"/>
              </a:srgbClr>
            </a:solidFill>
          </c:spPr>
          <c:invertIfNegative val="0"/>
          <c:dLbls>
            <c:spPr>
              <a:noFill/>
              <a:ln>
                <a:noFill/>
              </a:ln>
              <a:effectLst/>
            </c:spPr>
            <c:txPr>
              <a:bodyPr/>
              <a:lstStyle/>
              <a:p>
                <a:pPr>
                  <a:defRPr sz="1050">
                    <a:solidFill>
                      <a:schemeClr val="bg1"/>
                    </a:solidFil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Dentro'!$G$112</c:f>
              <c:numCache>
                <c:formatCode>_-* #,##0.0\ _€_-;\-* #,##0.0\ _€_-;_-* "-"??\ _€_-;_-@_-</c:formatCode>
                <c:ptCount val="1"/>
                <c:pt idx="0">
                  <c:v>5.3309491195152159</c:v>
                </c:pt>
              </c:numCache>
            </c:numRef>
          </c:val>
          <c:extLst xmlns:c16r2="http://schemas.microsoft.com/office/drawing/2015/06/chart">
            <c:ext xmlns:c16="http://schemas.microsoft.com/office/drawing/2014/chart" uri="{C3380CC4-5D6E-409C-BE32-E72D297353CC}">
              <c16:uniqueId val="{00000000-9FB3-4A71-A6DC-E0C8321C28BC}"/>
            </c:ext>
          </c:extLst>
        </c:ser>
        <c:ser>
          <c:idx val="1"/>
          <c:order val="1"/>
          <c:tx>
            <c:strRef>
              <c:f>'Resumen Fuera y Dentro'!$D$113</c:f>
              <c:strCache>
                <c:ptCount val="1"/>
                <c:pt idx="0">
                  <c:v>ESPUM (INC CAVA)</c:v>
                </c:pt>
              </c:strCache>
            </c:strRef>
          </c:tx>
          <c:spPr>
            <a:solidFill>
              <a:srgbClr val="4F81BD">
                <a:lumMod val="75000"/>
              </a:srgbClr>
            </a:solidFill>
          </c:spPr>
          <c:invertIfNegative val="0"/>
          <c:dLbls>
            <c:spPr>
              <a:noFill/>
              <a:ln>
                <a:noFill/>
              </a:ln>
              <a:effectLst/>
            </c:spPr>
            <c:txPr>
              <a:bodyPr/>
              <a:lstStyle/>
              <a:p>
                <a:pPr>
                  <a:defRPr sz="1050">
                    <a:solidFill>
                      <a:sysClr val="windowText" lastClr="000000"/>
                    </a:solidFil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Dentro'!$G$113</c:f>
              <c:numCache>
                <c:formatCode>_-* #,##0.0\ _€_-;\-* #,##0.0\ _€_-;_-* "-"??\ _€_-;_-@_-</c:formatCode>
                <c:ptCount val="1"/>
                <c:pt idx="0">
                  <c:v>0.96924436526394631</c:v>
                </c:pt>
              </c:numCache>
            </c:numRef>
          </c:val>
          <c:extLst xmlns:c16r2="http://schemas.microsoft.com/office/drawing/2015/06/chart">
            <c:ext xmlns:c16="http://schemas.microsoft.com/office/drawing/2014/chart" uri="{C3380CC4-5D6E-409C-BE32-E72D297353CC}">
              <c16:uniqueId val="{00000001-9FB3-4A71-A6DC-E0C8321C28BC}"/>
            </c:ext>
          </c:extLst>
        </c:ser>
        <c:ser>
          <c:idx val="2"/>
          <c:order val="2"/>
          <c:tx>
            <c:strRef>
              <c:f>'Resumen Fuera y Dentro'!$D$114</c:f>
              <c:strCache>
                <c:ptCount val="1"/>
                <c:pt idx="0">
                  <c:v>TINTO DE VERANO</c:v>
                </c:pt>
              </c:strCache>
            </c:strRef>
          </c:tx>
          <c:spPr>
            <a:solidFill>
              <a:srgbClr val="1F497D">
                <a:lumMod val="60000"/>
                <a:lumOff val="40000"/>
              </a:srgbClr>
            </a:solidFill>
          </c:spPr>
          <c:invertIfNegative val="0"/>
          <c:dLbls>
            <c:spPr>
              <a:noFill/>
              <a:ln>
                <a:noFill/>
              </a:ln>
              <a:effectLst/>
            </c:spPr>
            <c:txPr>
              <a:bodyPr/>
              <a:lstStyle/>
              <a:p>
                <a:pPr>
                  <a:defRPr sz="1050">
                    <a:solidFill>
                      <a:sysClr val="windowText" lastClr="000000"/>
                    </a:solidFil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Dentro'!$G$114</c:f>
              <c:numCache>
                <c:formatCode>_-* #,##0.0\ _€_-;\-* #,##0.0\ _€_-;_-* "-"??\ _€_-;_-@_-</c:formatCode>
                <c:ptCount val="1"/>
                <c:pt idx="0">
                  <c:v>0.50962886424604426</c:v>
                </c:pt>
              </c:numCache>
            </c:numRef>
          </c:val>
          <c:extLst xmlns:c16r2="http://schemas.microsoft.com/office/drawing/2015/06/chart">
            <c:ext xmlns:c16="http://schemas.microsoft.com/office/drawing/2014/chart" uri="{C3380CC4-5D6E-409C-BE32-E72D297353CC}">
              <c16:uniqueId val="{00000002-9FB3-4A71-A6DC-E0C8321C28BC}"/>
            </c:ext>
          </c:extLst>
        </c:ser>
        <c:ser>
          <c:idx val="3"/>
          <c:order val="3"/>
          <c:tx>
            <c:strRef>
              <c:f>'Resumen Fuera y Dentro'!$D$115</c:f>
              <c:strCache>
                <c:ptCount val="1"/>
                <c:pt idx="0">
                  <c:v>SIDRA</c:v>
                </c:pt>
              </c:strCache>
            </c:strRef>
          </c:tx>
          <c:spPr>
            <a:solidFill>
              <a:srgbClr val="1F497D">
                <a:lumMod val="20000"/>
                <a:lumOff val="80000"/>
              </a:srgbClr>
            </a:solidFill>
          </c:spPr>
          <c:invertIfNegative val="0"/>
          <c:dLbls>
            <c:spPr>
              <a:noFill/>
              <a:ln>
                <a:noFill/>
              </a:ln>
              <a:effectLst/>
            </c:spPr>
            <c:txPr>
              <a:bodyPr/>
              <a:lstStyle/>
              <a:p>
                <a:pPr>
                  <a:defRPr sz="1050">
                    <a:solidFill>
                      <a:sysClr val="windowText" lastClr="000000"/>
                    </a:solidFil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'Resumen Fuera y Dentro'!$G$115</c:f>
              <c:numCache>
                <c:formatCode>_-* #,##0.0\ _€_-;\-* #,##0.0\ _€_-;_-* "-"??\ _€_-;_-@_-</c:formatCode>
                <c:ptCount val="1"/>
                <c:pt idx="0">
                  <c:v>0.66214125804107704</c:v>
                </c:pt>
              </c:numCache>
            </c:numRef>
          </c:val>
          <c:extLst xmlns:c16r2="http://schemas.microsoft.com/office/drawing/2015/06/chart">
            <c:ext xmlns:c16="http://schemas.microsoft.com/office/drawing/2014/chart" uri="{C3380CC4-5D6E-409C-BE32-E72D297353CC}">
              <c16:uniqueId val="{00000003-9FB3-4A71-A6DC-E0C8321C28BC}"/>
            </c:ext>
          </c:extLst>
        </c:ser>
        <c:dLbls>
          <c:showLegendKey val="0"/>
          <c:showVal val="0"/>
          <c:showCatName val="0"/>
          <c:showSerName val="0"/>
          <c:showPercent val="0"/>
          <c:showBubbleSize val="0"/>
        </c:dLbls>
        <c:gapWidth val="65"/>
        <c:overlap val="100"/>
        <c:axId val="579028472"/>
        <c:axId val="579031216"/>
      </c:barChart>
      <c:catAx>
        <c:axId val="579028472"/>
        <c:scaling>
          <c:orientation val="minMax"/>
        </c:scaling>
        <c:delete val="1"/>
        <c:axPos val="b"/>
        <c:numFmt formatCode="General" sourceLinked="1"/>
        <c:majorTickMark val="out"/>
        <c:minorTickMark val="none"/>
        <c:tickLblPos val="nextTo"/>
        <c:crossAx val="579031216"/>
        <c:crosses val="autoZero"/>
        <c:auto val="1"/>
        <c:lblAlgn val="ctr"/>
        <c:lblOffset val="100"/>
        <c:noMultiLvlLbl val="0"/>
      </c:catAx>
      <c:valAx>
        <c:axId val="579031216"/>
        <c:scaling>
          <c:orientation val="minMax"/>
        </c:scaling>
        <c:delete val="1"/>
        <c:axPos val="l"/>
        <c:numFmt formatCode="0%" sourceLinked="1"/>
        <c:majorTickMark val="out"/>
        <c:minorTickMark val="none"/>
        <c:tickLblPos val="nextTo"/>
        <c:crossAx val="579028472"/>
        <c:crosses val="autoZero"/>
        <c:crossBetween val="between"/>
      </c:valAx>
      <c:spPr>
        <a:noFill/>
      </c:spPr>
    </c:plotArea>
    <c:legend>
      <c:legendPos val="l"/>
      <c:layout>
        <c:manualLayout>
          <c:xMode val="edge"/>
          <c:yMode val="edge"/>
          <c:x val="5.4145521845586353E-2"/>
          <c:y val="0.14321235426966977"/>
          <c:w val="0.49470162619892893"/>
          <c:h val="0.72597790392480011"/>
        </c:manualLayout>
      </c:layout>
      <c:overlay val="0"/>
      <c:txPr>
        <a:bodyPr/>
        <a:lstStyle/>
        <a:p>
          <a:pPr>
            <a:defRPr sz="800"/>
          </a:pPr>
          <a:endParaRPr lang="es-ES"/>
        </a:p>
      </c:txPr>
    </c:legend>
    <c:plotVisOnly val="1"/>
    <c:dispBlanksAs val="gap"/>
    <c:showDLblsOverMax val="0"/>
  </c:chart>
  <c:spPr>
    <a:noFill/>
    <a:ln>
      <a:noFill/>
    </a:ln>
  </c:spPr>
  <c:txPr>
    <a:bodyPr/>
    <a:lstStyle/>
    <a:p>
      <a:pPr>
        <a:defRPr sz="1800"/>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22180897917239E-2"/>
          <c:y val="8.8597858200878093E-2"/>
          <c:w val="0.6095538142393605"/>
          <c:h val="0.88525295059108866"/>
        </c:manualLayout>
      </c:layout>
      <c:barChart>
        <c:barDir val="col"/>
        <c:grouping val="percentStacked"/>
        <c:varyColors val="0"/>
        <c:ser>
          <c:idx val="4"/>
          <c:order val="0"/>
          <c:tx>
            <c:strRef>
              <c:f>'Bebidas Espirituosas'!$AC$12</c:f>
              <c:strCache>
                <c:ptCount val="1"/>
                <c:pt idx="0">
                  <c:v>ANIS</c:v>
                </c:pt>
              </c:strCache>
            </c:strRef>
          </c:tx>
          <c:spPr>
            <a:solidFill>
              <a:schemeClr val="bg1">
                <a:lumMod val="65000"/>
              </a:schemeClr>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'Bebidas Espirituosas'!$V$22:$V$23</c:f>
              <c:strCache>
                <c:ptCount val="2"/>
                <c:pt idx="0">
                  <c:v>TRIM 4 2015</c:v>
                </c:pt>
                <c:pt idx="1">
                  <c:v>TRIM 4 2016</c:v>
                </c:pt>
              </c:strCache>
            </c:strRef>
          </c:cat>
          <c:val>
            <c:numRef>
              <c:f>'Bebidas Espirituosas'!$AC$13:$AC$14</c:f>
              <c:numCache>
                <c:formatCode>0.0</c:formatCode>
                <c:ptCount val="2"/>
                <c:pt idx="0">
                  <c:v>1.739468516223468</c:v>
                </c:pt>
                <c:pt idx="1">
                  <c:v>1.8954056183018746</c:v>
                </c:pt>
              </c:numCache>
            </c:numRef>
          </c:val>
          <c:extLst xmlns:c16r2="http://schemas.microsoft.com/office/drawing/2015/06/chart">
            <c:ext xmlns:c16="http://schemas.microsoft.com/office/drawing/2014/chart" uri="{C3380CC4-5D6E-409C-BE32-E72D297353CC}">
              <c16:uniqueId val="{00000000-F8A3-4582-B814-F95E695DA21F}"/>
            </c:ext>
          </c:extLst>
        </c:ser>
        <c:ser>
          <c:idx val="2"/>
          <c:order val="1"/>
          <c:tx>
            <c:strRef>
              <c:f>'Bebidas Espirituosas'!$AA$12</c:f>
              <c:strCache>
                <c:ptCount val="1"/>
                <c:pt idx="0">
                  <c:v>GIN</c:v>
                </c:pt>
              </c:strCache>
            </c:strRef>
          </c:tx>
          <c:spPr>
            <a:solidFill>
              <a:srgbClr val="00808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'Bebidas Espirituosas'!$V$22:$V$23</c:f>
              <c:strCache>
                <c:ptCount val="2"/>
                <c:pt idx="0">
                  <c:v>TRIM 4 2015</c:v>
                </c:pt>
                <c:pt idx="1">
                  <c:v>TRIM 4 2016</c:v>
                </c:pt>
              </c:strCache>
            </c:strRef>
          </c:cat>
          <c:val>
            <c:numRef>
              <c:f>'Bebidas Espirituosas'!$AA$13:$AA$14</c:f>
              <c:numCache>
                <c:formatCode>0.0</c:formatCode>
                <c:ptCount val="2"/>
                <c:pt idx="0">
                  <c:v>19.643852454227144</c:v>
                </c:pt>
                <c:pt idx="1">
                  <c:v>21.688067540660168</c:v>
                </c:pt>
              </c:numCache>
            </c:numRef>
          </c:val>
          <c:extLst xmlns:c16r2="http://schemas.microsoft.com/office/drawing/2015/06/chart">
            <c:ext xmlns:c16="http://schemas.microsoft.com/office/drawing/2014/chart" uri="{C3380CC4-5D6E-409C-BE32-E72D297353CC}">
              <c16:uniqueId val="{00000001-F8A3-4582-B814-F95E695DA21F}"/>
            </c:ext>
          </c:extLst>
        </c:ser>
        <c:ser>
          <c:idx val="0"/>
          <c:order val="2"/>
          <c:tx>
            <c:strRef>
              <c:f>'Bebidas Espirituosas'!$Z$12</c:f>
              <c:strCache>
                <c:ptCount val="1"/>
                <c:pt idx="0">
                  <c:v>BRANDY</c:v>
                </c:pt>
              </c:strCache>
            </c:strRef>
          </c:tx>
          <c:spPr>
            <a:solidFill>
              <a:srgbClr val="92D05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'Bebidas Espirituosas'!$V$22:$V$23</c:f>
              <c:strCache>
                <c:ptCount val="2"/>
                <c:pt idx="0">
                  <c:v>TRIM 4 2015</c:v>
                </c:pt>
                <c:pt idx="1">
                  <c:v>TRIM 4 2016</c:v>
                </c:pt>
              </c:strCache>
            </c:strRef>
          </c:cat>
          <c:val>
            <c:numRef>
              <c:f>'Bebidas Espirituosas'!$Z$13:$Z$14</c:f>
              <c:numCache>
                <c:formatCode>0.0</c:formatCode>
                <c:ptCount val="2"/>
                <c:pt idx="0">
                  <c:v>2.5473077622428799</c:v>
                </c:pt>
                <c:pt idx="1">
                  <c:v>2.1660541301480531</c:v>
                </c:pt>
              </c:numCache>
            </c:numRef>
          </c:val>
          <c:extLst xmlns:c16r2="http://schemas.microsoft.com/office/drawing/2015/06/chart">
            <c:ext xmlns:c16="http://schemas.microsoft.com/office/drawing/2014/chart" uri="{C3380CC4-5D6E-409C-BE32-E72D297353CC}">
              <c16:uniqueId val="{00000002-F8A3-4582-B814-F95E695DA21F}"/>
            </c:ext>
          </c:extLst>
        </c:ser>
        <c:ser>
          <c:idx val="1"/>
          <c:order val="3"/>
          <c:tx>
            <c:strRef>
              <c:f>'Bebidas Espirituosas'!$Y$12</c:f>
              <c:strCache>
                <c:ptCount val="1"/>
                <c:pt idx="0">
                  <c:v>WHISKY
</c:v>
                </c:pt>
              </c:strCache>
            </c:strRef>
          </c:tx>
          <c:spPr>
            <a:solidFill>
              <a:srgbClr val="FFCC00"/>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'Bebidas Espirituosas'!$V$22:$V$23</c:f>
              <c:strCache>
                <c:ptCount val="2"/>
                <c:pt idx="0">
                  <c:v>TRIM 4 2015</c:v>
                </c:pt>
                <c:pt idx="1">
                  <c:v>TRIM 4 2016</c:v>
                </c:pt>
              </c:strCache>
            </c:strRef>
          </c:cat>
          <c:val>
            <c:numRef>
              <c:f>'Bebidas Espirituosas'!$Y$13:$Y$14</c:f>
              <c:numCache>
                <c:formatCode>0.0</c:formatCode>
                <c:ptCount val="2"/>
                <c:pt idx="0">
                  <c:v>14.063074679817792</c:v>
                </c:pt>
                <c:pt idx="1">
                  <c:v>14.001003814785459</c:v>
                </c:pt>
              </c:numCache>
            </c:numRef>
          </c:val>
          <c:extLst xmlns:c16r2="http://schemas.microsoft.com/office/drawing/2015/06/chart">
            <c:ext xmlns:c16="http://schemas.microsoft.com/office/drawing/2014/chart" uri="{C3380CC4-5D6E-409C-BE32-E72D297353CC}">
              <c16:uniqueId val="{00000003-F8A3-4582-B814-F95E695DA21F}"/>
            </c:ext>
          </c:extLst>
        </c:ser>
        <c:ser>
          <c:idx val="3"/>
          <c:order val="4"/>
          <c:tx>
            <c:strRef>
              <c:f>'Bebidas Espirituosas'!$AB$12</c:f>
              <c:strCache>
                <c:ptCount val="1"/>
                <c:pt idx="0">
                  <c:v>RON</c:v>
                </c:pt>
              </c:strCache>
            </c:strRef>
          </c:tx>
          <c:spPr>
            <a:solidFill>
              <a:schemeClr val="tx2">
                <a:lumMod val="60000"/>
                <a:lumOff val="40000"/>
              </a:schemeClr>
            </a:solidFill>
          </c:spPr>
          <c:invertIfNegative val="0"/>
          <c:dLbls>
            <c:spPr>
              <a:noFill/>
              <a:ln>
                <a:noFill/>
              </a:ln>
              <a:effectLst/>
            </c:spPr>
            <c:txPr>
              <a:bodyPr/>
              <a:lstStyle/>
              <a:p>
                <a:pPr>
                  <a:defRPr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'Bebidas Espirituosas'!$V$22:$V$23</c:f>
              <c:strCache>
                <c:ptCount val="2"/>
                <c:pt idx="0">
                  <c:v>TRIM 4 2015</c:v>
                </c:pt>
                <c:pt idx="1">
                  <c:v>TRIM 4 2016</c:v>
                </c:pt>
              </c:strCache>
            </c:strRef>
          </c:cat>
          <c:val>
            <c:numRef>
              <c:f>'Bebidas Espirituosas'!$AB$13:$AB$14</c:f>
              <c:numCache>
                <c:formatCode>0.0</c:formatCode>
                <c:ptCount val="2"/>
                <c:pt idx="0">
                  <c:v>16.27223982401355</c:v>
                </c:pt>
                <c:pt idx="1">
                  <c:v>16.512361460407725</c:v>
                </c:pt>
              </c:numCache>
            </c:numRef>
          </c:val>
          <c:extLst xmlns:c16r2="http://schemas.microsoft.com/office/drawing/2015/06/chart">
            <c:ext xmlns:c16="http://schemas.microsoft.com/office/drawing/2014/chart" uri="{C3380CC4-5D6E-409C-BE32-E72D297353CC}">
              <c16:uniqueId val="{00000004-F8A3-4582-B814-F95E695DA21F}"/>
            </c:ext>
          </c:extLst>
        </c:ser>
        <c:ser>
          <c:idx val="5"/>
          <c:order val="5"/>
          <c:tx>
            <c:strRef>
              <c:f>'Bebidas Espirituosas'!$AD$12</c:f>
              <c:strCache>
                <c:ptCount val="1"/>
                <c:pt idx="0">
                  <c:v>OTRAS</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'Bebidas Espirituosas'!$V$22:$V$23</c:f>
              <c:strCache>
                <c:ptCount val="2"/>
                <c:pt idx="0">
                  <c:v>TRIM 4 2015</c:v>
                </c:pt>
                <c:pt idx="1">
                  <c:v>TRIM 4 2016</c:v>
                </c:pt>
              </c:strCache>
            </c:strRef>
          </c:cat>
          <c:val>
            <c:numRef>
              <c:f>'Bebidas Espirituosas'!$AD$13:$AD$14</c:f>
              <c:numCache>
                <c:formatCode>0.0</c:formatCode>
                <c:ptCount val="2"/>
                <c:pt idx="0">
                  <c:v>45.734056763475181</c:v>
                </c:pt>
                <c:pt idx="1">
                  <c:v>43.737107435696714</c:v>
                </c:pt>
              </c:numCache>
            </c:numRef>
          </c:val>
          <c:extLst xmlns:c16r2="http://schemas.microsoft.com/office/drawing/2015/06/chart">
            <c:ext xmlns:c16="http://schemas.microsoft.com/office/drawing/2014/chart" uri="{C3380CC4-5D6E-409C-BE32-E72D297353CC}">
              <c16:uniqueId val="{00000005-F8A3-4582-B814-F95E695DA21F}"/>
            </c:ext>
          </c:extLst>
        </c:ser>
        <c:dLbls>
          <c:showLegendKey val="0"/>
          <c:showVal val="0"/>
          <c:showCatName val="0"/>
          <c:showSerName val="0"/>
          <c:showPercent val="0"/>
          <c:showBubbleSize val="0"/>
        </c:dLbls>
        <c:gapWidth val="47"/>
        <c:overlap val="100"/>
        <c:axId val="301536680"/>
        <c:axId val="301535504"/>
      </c:barChart>
      <c:catAx>
        <c:axId val="301536680"/>
        <c:scaling>
          <c:orientation val="minMax"/>
        </c:scaling>
        <c:delete val="0"/>
        <c:axPos val="b"/>
        <c:numFmt formatCode="General" sourceLinked="1"/>
        <c:majorTickMark val="none"/>
        <c:minorTickMark val="none"/>
        <c:tickLblPos val="high"/>
        <c:txPr>
          <a:bodyPr/>
          <a:lstStyle/>
          <a:p>
            <a:pPr>
              <a:defRPr b="1"/>
            </a:pPr>
            <a:endParaRPr lang="es-ES"/>
          </a:p>
        </c:txPr>
        <c:crossAx val="301535504"/>
        <c:crosses val="autoZero"/>
        <c:auto val="1"/>
        <c:lblAlgn val="ctr"/>
        <c:lblOffset val="100"/>
        <c:noMultiLvlLbl val="0"/>
      </c:catAx>
      <c:valAx>
        <c:axId val="301535504"/>
        <c:scaling>
          <c:orientation val="minMax"/>
        </c:scaling>
        <c:delete val="0"/>
        <c:axPos val="l"/>
        <c:minorGridlines/>
        <c:numFmt formatCode="0%" sourceLinked="1"/>
        <c:majorTickMark val="in"/>
        <c:minorTickMark val="in"/>
        <c:tickLblPos val="nextTo"/>
        <c:crossAx val="301536680"/>
        <c:crosses val="autoZero"/>
        <c:crossBetween val="between"/>
        <c:majorUnit val="0.2"/>
        <c:minorUnit val="0.1"/>
      </c:valAx>
      <c:spPr>
        <a:ln>
          <a:solidFill>
            <a:schemeClr val="bg1">
              <a:lumMod val="50000"/>
              <a:alpha val="78000"/>
            </a:schemeClr>
          </a:solidFill>
        </a:ln>
      </c:spPr>
    </c:plotArea>
    <c:legend>
      <c:legendPos val="r"/>
      <c:layout>
        <c:manualLayout>
          <c:xMode val="edge"/>
          <c:yMode val="edge"/>
          <c:x val="0.72922045699372573"/>
          <c:y val="8.8480757203772228E-2"/>
          <c:w val="0.12918936997037347"/>
          <c:h val="0.46292266043845215"/>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Whisky!$W$8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Whisky!$Y$7:$AC$7</c:f>
              <c:strCache>
                <c:ptCount val="5"/>
                <c:pt idx="0">
                  <c:v>TRIM 4 2015</c:v>
                </c:pt>
                <c:pt idx="1">
                  <c:v>TRIM 1 2016</c:v>
                </c:pt>
                <c:pt idx="2">
                  <c:v>TRIM 2 2016</c:v>
                </c:pt>
                <c:pt idx="3">
                  <c:v>TRIM 3 2016</c:v>
                </c:pt>
                <c:pt idx="4">
                  <c:v>TRIM 4 2016</c:v>
                </c:pt>
              </c:strCache>
            </c:strRef>
          </c:cat>
          <c:val>
            <c:numRef>
              <c:f>Whisky!$Y$8:$AC$8</c:f>
              <c:numCache>
                <c:formatCode>General</c:formatCode>
                <c:ptCount val="5"/>
                <c:pt idx="0">
                  <c:v>17.855789999999999</c:v>
                </c:pt>
                <c:pt idx="1">
                  <c:v>13.2</c:v>
                </c:pt>
                <c:pt idx="2">
                  <c:v>12.9</c:v>
                </c:pt>
                <c:pt idx="3">
                  <c:v>18.5</c:v>
                </c:pt>
                <c:pt idx="4">
                  <c:v>14.3</c:v>
                </c:pt>
              </c:numCache>
            </c:numRef>
          </c:val>
          <c:smooth val="1"/>
          <c:extLst xmlns:c16r2="http://schemas.microsoft.com/office/drawing/2015/06/chart">
            <c:ext xmlns:c16="http://schemas.microsoft.com/office/drawing/2014/chart" uri="{C3380CC4-5D6E-409C-BE32-E72D297353CC}">
              <c16:uniqueId val="{00000000-4B34-4BD8-8DF5-02093050A57C}"/>
            </c:ext>
          </c:extLst>
        </c:ser>
        <c:ser>
          <c:idx val="1"/>
          <c:order val="1"/>
          <c:tx>
            <c:strRef>
              <c:f>Whisky!$P$22</c:f>
              <c:strCache>
                <c:ptCount val="1"/>
              </c:strCache>
            </c:strRef>
          </c:tx>
          <c:cat>
            <c:strRef>
              <c:f>Whisky!$Y$7:$AC$7</c:f>
              <c:strCache>
                <c:ptCount val="5"/>
                <c:pt idx="0">
                  <c:v>TRIM 4 2015</c:v>
                </c:pt>
                <c:pt idx="1">
                  <c:v>TRIM 1 2016</c:v>
                </c:pt>
                <c:pt idx="2">
                  <c:v>TRIM 2 2016</c:v>
                </c:pt>
                <c:pt idx="3">
                  <c:v>TRIM 3 2016</c:v>
                </c:pt>
                <c:pt idx="4">
                  <c:v>TRIM 4 2016</c:v>
                </c:pt>
              </c:strCache>
            </c:strRef>
          </c:cat>
          <c:val>
            <c:numRef>
              <c:f>Whisky!$Q$22:$U$22</c:f>
              <c:numCache>
                <c:formatCode>General</c:formatCode>
                <c:ptCount val="5"/>
              </c:numCache>
            </c:numRef>
          </c:val>
          <c:smooth val="0"/>
          <c:extLst xmlns:c16r2="http://schemas.microsoft.com/office/drawing/2015/06/chart">
            <c:ext xmlns:c16="http://schemas.microsoft.com/office/drawing/2014/chart" uri="{C3380CC4-5D6E-409C-BE32-E72D297353CC}">
              <c16:uniqueId val="{00000001-4B34-4BD8-8DF5-02093050A57C}"/>
            </c:ext>
          </c:extLst>
        </c:ser>
        <c:dLbls>
          <c:showLegendKey val="0"/>
          <c:showVal val="0"/>
          <c:showCatName val="0"/>
          <c:showSerName val="0"/>
          <c:showPercent val="0"/>
          <c:showBubbleSize val="0"/>
        </c:dLbls>
        <c:marker val="1"/>
        <c:smooth val="0"/>
        <c:axId val="301537856"/>
        <c:axId val="301541384"/>
      </c:lineChart>
      <c:catAx>
        <c:axId val="301537856"/>
        <c:scaling>
          <c:orientation val="minMax"/>
        </c:scaling>
        <c:delete val="0"/>
        <c:axPos val="b"/>
        <c:numFmt formatCode="General" sourceLinked="0"/>
        <c:majorTickMark val="out"/>
        <c:minorTickMark val="none"/>
        <c:tickLblPos val="nextTo"/>
        <c:txPr>
          <a:bodyPr/>
          <a:lstStyle/>
          <a:p>
            <a:pPr>
              <a:defRPr sz="1000" b="1"/>
            </a:pPr>
            <a:endParaRPr lang="es-ES"/>
          </a:p>
        </c:txPr>
        <c:crossAx val="301541384"/>
        <c:crosses val="autoZero"/>
        <c:auto val="1"/>
        <c:lblAlgn val="ctr"/>
        <c:lblOffset val="100"/>
        <c:noMultiLvlLbl val="0"/>
      </c:catAx>
      <c:valAx>
        <c:axId val="301541384"/>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301537856"/>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Brandy!$W$8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Brandy!$Y$7:$AC$7</c:f>
              <c:strCache>
                <c:ptCount val="5"/>
                <c:pt idx="0">
                  <c:v>TRIM 4 2015</c:v>
                </c:pt>
                <c:pt idx="1">
                  <c:v>TRIM 1 2016</c:v>
                </c:pt>
                <c:pt idx="2">
                  <c:v>TRIM 2 2016</c:v>
                </c:pt>
                <c:pt idx="3">
                  <c:v>TRIM 3 2016</c:v>
                </c:pt>
                <c:pt idx="4">
                  <c:v>TRIM 4 2016</c:v>
                </c:pt>
              </c:strCache>
            </c:strRef>
          </c:cat>
          <c:val>
            <c:numRef>
              <c:f>Brandy!$Y$8:$AC$8</c:f>
              <c:numCache>
                <c:formatCode>General</c:formatCode>
                <c:ptCount val="5"/>
                <c:pt idx="0">
                  <c:v>2.7237650000000002</c:v>
                </c:pt>
                <c:pt idx="1">
                  <c:v>2.2999999999999998</c:v>
                </c:pt>
                <c:pt idx="2">
                  <c:v>2.6</c:v>
                </c:pt>
                <c:pt idx="3">
                  <c:v>4</c:v>
                </c:pt>
                <c:pt idx="4">
                  <c:v>3</c:v>
                </c:pt>
              </c:numCache>
            </c:numRef>
          </c:val>
          <c:smooth val="1"/>
          <c:extLst xmlns:c16r2="http://schemas.microsoft.com/office/drawing/2015/06/chart">
            <c:ext xmlns:c16="http://schemas.microsoft.com/office/drawing/2014/chart" uri="{C3380CC4-5D6E-409C-BE32-E72D297353CC}">
              <c16:uniqueId val="{00000000-2759-4E1F-A687-FBC1504846AB}"/>
            </c:ext>
          </c:extLst>
        </c:ser>
        <c:dLbls>
          <c:showLegendKey val="0"/>
          <c:showVal val="0"/>
          <c:showCatName val="0"/>
          <c:showSerName val="0"/>
          <c:showPercent val="0"/>
          <c:showBubbleSize val="0"/>
        </c:dLbls>
        <c:marker val="1"/>
        <c:smooth val="0"/>
        <c:axId val="301541776"/>
        <c:axId val="301537464"/>
      </c:lineChart>
      <c:catAx>
        <c:axId val="301541776"/>
        <c:scaling>
          <c:orientation val="minMax"/>
        </c:scaling>
        <c:delete val="0"/>
        <c:axPos val="b"/>
        <c:numFmt formatCode="General" sourceLinked="0"/>
        <c:majorTickMark val="out"/>
        <c:minorTickMark val="none"/>
        <c:tickLblPos val="nextTo"/>
        <c:txPr>
          <a:bodyPr/>
          <a:lstStyle/>
          <a:p>
            <a:pPr>
              <a:defRPr sz="1000" b="1"/>
            </a:pPr>
            <a:endParaRPr lang="es-ES"/>
          </a:p>
        </c:txPr>
        <c:crossAx val="301537464"/>
        <c:crosses val="autoZero"/>
        <c:auto val="1"/>
        <c:lblAlgn val="ctr"/>
        <c:lblOffset val="100"/>
        <c:noMultiLvlLbl val="0"/>
      </c:catAx>
      <c:valAx>
        <c:axId val="301537464"/>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301541776"/>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Ginebra!$W$8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Ginebra!$X$7:$AC$7</c:f>
              <c:strCache>
                <c:ptCount val="6"/>
                <c:pt idx="0">
                  <c:v>TRIM 3 2015</c:v>
                </c:pt>
                <c:pt idx="1">
                  <c:v>TRIM 4 2015</c:v>
                </c:pt>
                <c:pt idx="2">
                  <c:v>TRIM 1 2016</c:v>
                </c:pt>
                <c:pt idx="3">
                  <c:v>TRIM 2 2016</c:v>
                </c:pt>
                <c:pt idx="4">
                  <c:v>TRIM 3 2016</c:v>
                </c:pt>
                <c:pt idx="5">
                  <c:v>TRIM 4 2016</c:v>
                </c:pt>
              </c:strCache>
            </c:strRef>
          </c:cat>
          <c:val>
            <c:numRef>
              <c:f>Ginebra!$X$8:$AC$8</c:f>
              <c:numCache>
                <c:formatCode>General</c:formatCode>
                <c:ptCount val="6"/>
                <c:pt idx="0">
                  <c:v>34.160499999999999</c:v>
                </c:pt>
                <c:pt idx="1">
                  <c:v>26.532139999999998</c:v>
                </c:pt>
                <c:pt idx="2">
                  <c:v>19.8</c:v>
                </c:pt>
                <c:pt idx="3">
                  <c:v>17.600000000000001</c:v>
                </c:pt>
                <c:pt idx="4">
                  <c:v>29.9</c:v>
                </c:pt>
                <c:pt idx="5">
                  <c:v>20.5</c:v>
                </c:pt>
              </c:numCache>
            </c:numRef>
          </c:val>
          <c:smooth val="1"/>
          <c:extLst xmlns:c16r2="http://schemas.microsoft.com/office/drawing/2015/06/chart">
            <c:ext xmlns:c16="http://schemas.microsoft.com/office/drawing/2014/chart" uri="{C3380CC4-5D6E-409C-BE32-E72D297353CC}">
              <c16:uniqueId val="{00000000-A301-4836-B920-923934BD5A9E}"/>
            </c:ext>
          </c:extLst>
        </c:ser>
        <c:dLbls>
          <c:showLegendKey val="0"/>
          <c:showVal val="0"/>
          <c:showCatName val="0"/>
          <c:showSerName val="0"/>
          <c:showPercent val="0"/>
          <c:showBubbleSize val="0"/>
        </c:dLbls>
        <c:marker val="1"/>
        <c:smooth val="0"/>
        <c:axId val="301538640"/>
        <c:axId val="301539032"/>
      </c:lineChart>
      <c:catAx>
        <c:axId val="301538640"/>
        <c:scaling>
          <c:orientation val="minMax"/>
        </c:scaling>
        <c:delete val="0"/>
        <c:axPos val="b"/>
        <c:numFmt formatCode="General" sourceLinked="0"/>
        <c:majorTickMark val="out"/>
        <c:minorTickMark val="none"/>
        <c:tickLblPos val="nextTo"/>
        <c:txPr>
          <a:bodyPr/>
          <a:lstStyle/>
          <a:p>
            <a:pPr>
              <a:defRPr sz="1000" b="1"/>
            </a:pPr>
            <a:endParaRPr lang="es-ES"/>
          </a:p>
        </c:txPr>
        <c:crossAx val="301539032"/>
        <c:crosses val="autoZero"/>
        <c:auto val="1"/>
        <c:lblAlgn val="ctr"/>
        <c:lblOffset val="100"/>
        <c:noMultiLvlLbl val="0"/>
      </c:catAx>
      <c:valAx>
        <c:axId val="301539032"/>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301538640"/>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lrMapOvr bg1="lt1" tx1="dk1" bg2="lt2" tx2="dk2" accent1="accent1" accent2="accent2" accent3="accent3" accent4="accent4" accent5="accent5" accent6="accent6" hlink="hlink" folHlink="folHlink"/>
  <c:chart>
    <c:title>
      <c:layout>
        <c:manualLayout>
          <c:xMode val="edge"/>
          <c:yMode val="edge"/>
          <c:x val="1.803503929824957E-2"/>
          <c:y val="2.4008567466752704E-2"/>
        </c:manualLayout>
      </c:layout>
      <c:overlay val="0"/>
      <c:txPr>
        <a:bodyPr/>
        <a:lstStyle/>
        <a:p>
          <a:pPr>
            <a:defRPr sz="1200"/>
          </a:pPr>
          <a:endParaRPr lang="es-ES"/>
        </a:p>
      </c:txPr>
    </c:title>
    <c:autoTitleDeleted val="0"/>
    <c:plotArea>
      <c:layout>
        <c:manualLayout>
          <c:layoutTarget val="inner"/>
          <c:xMode val="edge"/>
          <c:yMode val="edge"/>
          <c:x val="6.6132897927428241E-2"/>
          <c:y val="0.14882318635279929"/>
          <c:w val="0.90579692381387922"/>
          <c:h val="0.72692586047241425"/>
        </c:manualLayout>
      </c:layout>
      <c:lineChart>
        <c:grouping val="standard"/>
        <c:varyColors val="0"/>
        <c:ser>
          <c:idx val="0"/>
          <c:order val="0"/>
          <c:tx>
            <c:strRef>
              <c:f>Ron!$W$8</c:f>
              <c:strCache>
                <c:ptCount val="1"/>
                <c:pt idx="0">
                  <c:v>Volumen (Mio consumiciones)</c:v>
                </c:pt>
              </c:strCache>
            </c:strRef>
          </c:tx>
          <c:spPr>
            <a:ln w="44450" cmpd="sng">
              <a:prstDash val="solid"/>
            </a:ln>
          </c:spPr>
          <c:marker>
            <c:symbol val="circle"/>
            <c:size val="7"/>
          </c:marker>
          <c:dLbls>
            <c:numFmt formatCode="#,##0.00" sourceLinked="0"/>
            <c:spPr>
              <a:noFill/>
              <a:ln>
                <a:noFill/>
              </a:ln>
              <a:effectLst/>
            </c:spPr>
            <c:txPr>
              <a:bodyPr/>
              <a:lstStyle/>
              <a:p>
                <a:pPr>
                  <a:defRPr b="1"/>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Ron!$X$7:$AC$7</c:f>
              <c:strCache>
                <c:ptCount val="6"/>
                <c:pt idx="0">
                  <c:v>TRIM 3 2015</c:v>
                </c:pt>
                <c:pt idx="1">
                  <c:v>TRIM 4 2015</c:v>
                </c:pt>
                <c:pt idx="2">
                  <c:v>TRIM 1 2016</c:v>
                </c:pt>
                <c:pt idx="3">
                  <c:v>TRIM 2 2016</c:v>
                </c:pt>
                <c:pt idx="4">
                  <c:v>TRIM 3 2016</c:v>
                </c:pt>
                <c:pt idx="5">
                  <c:v>TRIM 4 2016</c:v>
                </c:pt>
              </c:strCache>
            </c:strRef>
          </c:cat>
          <c:val>
            <c:numRef>
              <c:f>Ron!$X$8:$AC$8</c:f>
              <c:numCache>
                <c:formatCode>General</c:formatCode>
                <c:ptCount val="6"/>
                <c:pt idx="0">
                  <c:v>25.14686</c:v>
                </c:pt>
                <c:pt idx="1">
                  <c:v>19.65521</c:v>
                </c:pt>
                <c:pt idx="2">
                  <c:v>15.7</c:v>
                </c:pt>
                <c:pt idx="3">
                  <c:v>13.6</c:v>
                </c:pt>
                <c:pt idx="4">
                  <c:v>20.9</c:v>
                </c:pt>
                <c:pt idx="5">
                  <c:v>15.9</c:v>
                </c:pt>
              </c:numCache>
            </c:numRef>
          </c:val>
          <c:smooth val="1"/>
          <c:extLst xmlns:c16r2="http://schemas.microsoft.com/office/drawing/2015/06/chart">
            <c:ext xmlns:c16="http://schemas.microsoft.com/office/drawing/2014/chart" uri="{C3380CC4-5D6E-409C-BE32-E72D297353CC}">
              <c16:uniqueId val="{00000000-DD7D-46F5-8CA8-5DCF65473954}"/>
            </c:ext>
          </c:extLst>
        </c:ser>
        <c:dLbls>
          <c:showLegendKey val="0"/>
          <c:showVal val="0"/>
          <c:showCatName val="0"/>
          <c:showSerName val="0"/>
          <c:showPercent val="0"/>
          <c:showBubbleSize val="0"/>
        </c:dLbls>
        <c:marker val="1"/>
        <c:smooth val="0"/>
        <c:axId val="301542168"/>
        <c:axId val="301539424"/>
      </c:lineChart>
      <c:catAx>
        <c:axId val="301542168"/>
        <c:scaling>
          <c:orientation val="minMax"/>
        </c:scaling>
        <c:delete val="0"/>
        <c:axPos val="b"/>
        <c:numFmt formatCode="General" sourceLinked="0"/>
        <c:majorTickMark val="out"/>
        <c:minorTickMark val="none"/>
        <c:tickLblPos val="nextTo"/>
        <c:txPr>
          <a:bodyPr/>
          <a:lstStyle/>
          <a:p>
            <a:pPr>
              <a:defRPr sz="1000" b="1"/>
            </a:pPr>
            <a:endParaRPr lang="es-ES"/>
          </a:p>
        </c:txPr>
        <c:crossAx val="301539424"/>
        <c:crosses val="autoZero"/>
        <c:auto val="1"/>
        <c:lblAlgn val="ctr"/>
        <c:lblOffset val="100"/>
        <c:noMultiLvlLbl val="0"/>
      </c:catAx>
      <c:valAx>
        <c:axId val="301539424"/>
        <c:scaling>
          <c:orientation val="minMax"/>
        </c:scaling>
        <c:delete val="0"/>
        <c:axPos val="l"/>
        <c:majorGridlines>
          <c:spPr>
            <a:ln>
              <a:solidFill>
                <a:schemeClr val="bg1">
                  <a:lumMod val="65000"/>
                </a:schemeClr>
              </a:solidFill>
              <a:prstDash val="sysDot"/>
            </a:ln>
          </c:spPr>
        </c:majorGridlines>
        <c:numFmt formatCode="General" sourceLinked="1"/>
        <c:majorTickMark val="out"/>
        <c:minorTickMark val="none"/>
        <c:tickLblPos val="nextTo"/>
        <c:crossAx val="301542168"/>
        <c:crosses val="autoZero"/>
        <c:crossBetween val="between"/>
      </c:valAx>
      <c:spPr>
        <a:solidFill>
          <a:schemeClr val="bg1">
            <a:lumMod val="95000"/>
          </a:schemeClr>
        </a:solidFill>
        <a:ln>
          <a:solidFill>
            <a:schemeClr val="bg1">
              <a:lumMod val="6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Acumulado Dentro y Fuera'!A1"/><Relationship Id="rId13" Type="http://schemas.openxmlformats.org/officeDocument/2006/relationships/image" Target="../media/image1.png"/><Relationship Id="rId3" Type="http://schemas.openxmlformats.org/officeDocument/2006/relationships/hyperlink" Target="#'Vino Cava Si'!A1"/><Relationship Id="rId7" Type="http://schemas.openxmlformats.org/officeDocument/2006/relationships/hyperlink" Target="#'Zumo+Leche'!A1"/><Relationship Id="rId12" Type="http://schemas.openxmlformats.org/officeDocument/2006/relationships/hyperlink" Target="#Conclusiones!A1"/><Relationship Id="rId2" Type="http://schemas.openxmlformats.org/officeDocument/2006/relationships/hyperlink" Target="#Cervezas!A1"/><Relationship Id="rId1" Type="http://schemas.openxmlformats.org/officeDocument/2006/relationships/hyperlink" Target="#'Bebidas Espirituosas'!A1"/><Relationship Id="rId6" Type="http://schemas.openxmlformats.org/officeDocument/2006/relationships/hyperlink" Target="#Zumos!A1"/><Relationship Id="rId11" Type="http://schemas.openxmlformats.org/officeDocument/2006/relationships/hyperlink" Target="#'Total Bebidas Frias Global'!A1"/><Relationship Id="rId5" Type="http://schemas.openxmlformats.org/officeDocument/2006/relationships/hyperlink" Target="#Agua!A1"/><Relationship Id="rId10" Type="http://schemas.openxmlformats.org/officeDocument/2006/relationships/hyperlink" Target="#Definiciones!A1"/><Relationship Id="rId4" Type="http://schemas.openxmlformats.org/officeDocument/2006/relationships/hyperlink" Target="#'BB RR '!A1"/><Relationship Id="rId9" Type="http://schemas.openxmlformats.org/officeDocument/2006/relationships/hyperlink" Target="#'Factores de Conversion'!A1"/></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1.xml"/><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hyperlink" Target="#Indice!A1"/><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4.xml"/><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5.xml"/><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hyperlink" Target="#Indice!A1"/><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hyperlink" Target="#Indice!A1"/><Relationship Id="rId4"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0.xml"/><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1.xml"/><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2.xml"/><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3.xml"/><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4.xml"/><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5.xml"/><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hyperlink" Target="#Indice!A1"/><Relationship Id="rId4"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8.xml"/><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9.xml"/><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0.xml"/><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1.xml"/><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2.xml"/><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3.xml"/><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4.xml"/><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image" Target="../media/image1.png"/><Relationship Id="rId4"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5.xml"/><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6.xml"/><Relationship Id="rId1" Type="http://schemas.openxmlformats.org/officeDocument/2006/relationships/hyperlink" Target="#Indice!A1"/></Relationships>
</file>

<file path=xl/drawings/_rels/drawing3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7.xml"/><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8.xml"/><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40.xml"/><Relationship Id="rId7" Type="http://schemas.openxmlformats.org/officeDocument/2006/relationships/chart" Target="../charts/chart44.xml"/><Relationship Id="rId2" Type="http://schemas.openxmlformats.org/officeDocument/2006/relationships/hyperlink" Target="#Indice!A1"/><Relationship Id="rId1" Type="http://schemas.openxmlformats.org/officeDocument/2006/relationships/chart" Target="../charts/chart39.xml"/><Relationship Id="rId6" Type="http://schemas.openxmlformats.org/officeDocument/2006/relationships/chart" Target="../charts/chart43.xml"/><Relationship Id="rId5" Type="http://schemas.openxmlformats.org/officeDocument/2006/relationships/chart" Target="../charts/chart42.xml"/><Relationship Id="rId4" Type="http://schemas.openxmlformats.org/officeDocument/2006/relationships/chart" Target="../charts/chart41.xml"/></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Indice!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7.xml"/><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9.xml"/><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0.xml"/><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xdr:from>
      <xdr:col>0</xdr:col>
      <xdr:colOff>33618</xdr:colOff>
      <xdr:row>1</xdr:row>
      <xdr:rowOff>11207</xdr:rowOff>
    </xdr:from>
    <xdr:to>
      <xdr:col>15</xdr:col>
      <xdr:colOff>358588</xdr:colOff>
      <xdr:row>2</xdr:row>
      <xdr:rowOff>0</xdr:rowOff>
    </xdr:to>
    <xdr:sp macro="" textlink="">
      <xdr:nvSpPr>
        <xdr:cNvPr id="16" name="2 Rectángulo redondeado">
          <a:extLst>
            <a:ext uri="{FF2B5EF4-FFF2-40B4-BE49-F238E27FC236}">
              <a16:creationId xmlns:a16="http://schemas.microsoft.com/office/drawing/2014/main" xmlns="" id="{00000000-0008-0000-2000-000003000000}"/>
            </a:ext>
          </a:extLst>
        </xdr:cNvPr>
        <xdr:cNvSpPr/>
      </xdr:nvSpPr>
      <xdr:spPr>
        <a:xfrm>
          <a:off x="33618" y="89648"/>
          <a:ext cx="10813676" cy="717176"/>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2400" b="0" i="0" u="none" strike="noStrike" kern="0" cap="none" spc="0" normalizeH="0" baseline="0" noProof="0">
            <a:ln>
              <a:noFill/>
            </a:ln>
            <a:solidFill>
              <a:schemeClr val="bg1"/>
            </a:solidFill>
            <a:effectLst/>
            <a:uLnTx/>
            <a:uFillTx/>
            <a:latin typeface="+mn-lt"/>
            <a:ea typeface="+mn-ea"/>
            <a:cs typeface="+mn-cs"/>
          </a:endParaRPr>
        </a:p>
      </xdr:txBody>
    </xdr:sp>
    <xdr:clientData/>
  </xdr:twoCellAnchor>
  <xdr:twoCellAnchor>
    <xdr:from>
      <xdr:col>0</xdr:col>
      <xdr:colOff>447674</xdr:colOff>
      <xdr:row>6</xdr:row>
      <xdr:rowOff>180974</xdr:rowOff>
    </xdr:from>
    <xdr:to>
      <xdr:col>3</xdr:col>
      <xdr:colOff>321</xdr:colOff>
      <xdr:row>10</xdr:row>
      <xdr:rowOff>102974</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447674" y="1323974"/>
          <a:ext cx="1838647" cy="684000"/>
        </a:xfrm>
        <a:prstGeom prst="rect">
          <a:avLst/>
        </a:prstGeom>
        <a:solidFill>
          <a:sysClr val="window" lastClr="FFFFFF"/>
        </a:solidFill>
        <a:ln>
          <a:solidFill>
            <a:schemeClr val="bg1">
              <a:lumMod val="65000"/>
            </a:schemeClr>
          </a:solidFill>
        </a:ln>
        <a:scene3d>
          <a:camera prst="orthographicFront">
            <a:rot lat="0" lon="0" rev="0"/>
          </a:camera>
          <a:lightRig rig="threePt" dir="t">
            <a:rot lat="0" lon="0" rev="1200000"/>
          </a:lightRig>
        </a:scene3d>
        <a:sp3d>
          <a:bevelT w="63500" h="25400" prst="softRoun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s-ES" sz="1200" b="1">
              <a:solidFill>
                <a:srgbClr val="006666"/>
              </a:solidFill>
            </a:rPr>
            <a:t>1.</a:t>
          </a:r>
          <a:r>
            <a:rPr lang="es-ES" sz="1200" b="1" baseline="0">
              <a:solidFill>
                <a:srgbClr val="006666"/>
              </a:solidFill>
            </a:rPr>
            <a:t> Bebidas Espirituosas</a:t>
          </a:r>
          <a:endParaRPr lang="es-ES" sz="1200" b="1">
            <a:solidFill>
              <a:srgbClr val="006666"/>
            </a:solidFill>
          </a:endParaRPr>
        </a:p>
      </xdr:txBody>
    </xdr:sp>
    <xdr:clientData/>
  </xdr:twoCellAnchor>
  <xdr:twoCellAnchor>
    <xdr:from>
      <xdr:col>3</xdr:col>
      <xdr:colOff>91607</xdr:colOff>
      <xdr:row>6</xdr:row>
      <xdr:rowOff>180974</xdr:rowOff>
    </xdr:from>
    <xdr:to>
      <xdr:col>5</xdr:col>
      <xdr:colOff>88007</xdr:colOff>
      <xdr:row>10</xdr:row>
      <xdr:rowOff>102974</xdr:rowOff>
    </xdr:to>
    <xdr:sp macro="" textlink="">
      <xdr:nvSpPr>
        <xdr:cNvPr id="3" name="2 Rectángulo">
          <a:hlinkClick xmlns:r="http://schemas.openxmlformats.org/officeDocument/2006/relationships" r:id="rId2"/>
          <a:extLst>
            <a:ext uri="{FF2B5EF4-FFF2-40B4-BE49-F238E27FC236}">
              <a16:creationId xmlns:a16="http://schemas.microsoft.com/office/drawing/2014/main" xmlns="" id="{00000000-0008-0000-0000-000003000000}"/>
            </a:ext>
          </a:extLst>
        </xdr:cNvPr>
        <xdr:cNvSpPr/>
      </xdr:nvSpPr>
      <xdr:spPr>
        <a:xfrm>
          <a:off x="2377607" y="1323974"/>
          <a:ext cx="1520400" cy="684000"/>
        </a:xfrm>
        <a:prstGeom prst="rect">
          <a:avLst/>
        </a:prstGeom>
        <a:solidFill>
          <a:sysClr val="window" lastClr="FFFFFF"/>
        </a:solidFill>
        <a:ln>
          <a:solidFill>
            <a:schemeClr val="bg1">
              <a:lumMod val="65000"/>
            </a:schemeClr>
          </a:solidFill>
        </a:ln>
        <a:scene3d>
          <a:camera prst="orthographicFront">
            <a:rot lat="0" lon="0" rev="0"/>
          </a:camera>
          <a:lightRig rig="threePt" dir="t">
            <a:rot lat="0" lon="0" rev="1200000"/>
          </a:lightRig>
        </a:scene3d>
        <a:sp3d>
          <a:bevelT w="63500" h="25400" prst="softRoun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s-ES" sz="1200" b="1">
              <a:solidFill>
                <a:srgbClr val="006666"/>
              </a:solidFill>
            </a:rPr>
            <a:t>2.</a:t>
          </a:r>
          <a:r>
            <a:rPr lang="es-ES" sz="1200" b="1" baseline="0">
              <a:solidFill>
                <a:srgbClr val="006666"/>
              </a:solidFill>
            </a:rPr>
            <a:t> Cervezas</a:t>
          </a:r>
          <a:endParaRPr lang="es-ES" sz="1200" b="1">
            <a:solidFill>
              <a:srgbClr val="006666"/>
            </a:solidFill>
          </a:endParaRPr>
        </a:p>
      </xdr:txBody>
    </xdr:sp>
    <xdr:clientData/>
  </xdr:twoCellAnchor>
  <xdr:twoCellAnchor>
    <xdr:from>
      <xdr:col>5</xdr:col>
      <xdr:colOff>179293</xdr:colOff>
      <xdr:row>6</xdr:row>
      <xdr:rowOff>180974</xdr:rowOff>
    </xdr:from>
    <xdr:to>
      <xdr:col>7</xdr:col>
      <xdr:colOff>175693</xdr:colOff>
      <xdr:row>10</xdr:row>
      <xdr:rowOff>102974</xdr:rowOff>
    </xdr:to>
    <xdr:sp macro="" textlink="">
      <xdr:nvSpPr>
        <xdr:cNvPr id="4" name="3 Rectángulo">
          <a:hlinkClick xmlns:r="http://schemas.openxmlformats.org/officeDocument/2006/relationships" r:id="rId3"/>
          <a:extLst>
            <a:ext uri="{FF2B5EF4-FFF2-40B4-BE49-F238E27FC236}">
              <a16:creationId xmlns:a16="http://schemas.microsoft.com/office/drawing/2014/main" xmlns="" id="{00000000-0008-0000-0000-000004000000}"/>
            </a:ext>
          </a:extLst>
        </xdr:cNvPr>
        <xdr:cNvSpPr/>
      </xdr:nvSpPr>
      <xdr:spPr>
        <a:xfrm>
          <a:off x="3989293" y="1323974"/>
          <a:ext cx="1520400" cy="684000"/>
        </a:xfrm>
        <a:prstGeom prst="rect">
          <a:avLst/>
        </a:prstGeom>
        <a:solidFill>
          <a:sysClr val="window" lastClr="FFFFFF"/>
        </a:solidFill>
        <a:ln>
          <a:solidFill>
            <a:schemeClr val="bg1">
              <a:lumMod val="65000"/>
            </a:schemeClr>
          </a:solidFill>
        </a:ln>
        <a:scene3d>
          <a:camera prst="orthographicFront">
            <a:rot lat="0" lon="0" rev="0"/>
          </a:camera>
          <a:lightRig rig="threePt" dir="t">
            <a:rot lat="0" lon="0" rev="1200000"/>
          </a:lightRig>
        </a:scene3d>
        <a:sp3d>
          <a:bevelT w="63500" h="25400" prst="softRoun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s-ES" sz="1150" b="1">
              <a:solidFill>
                <a:srgbClr val="006666"/>
              </a:solidFill>
            </a:rPr>
            <a:t>3. Vino,</a:t>
          </a:r>
          <a:r>
            <a:rPr lang="es-ES" sz="1150" b="1" baseline="0">
              <a:solidFill>
                <a:srgbClr val="006666"/>
              </a:solidFill>
            </a:rPr>
            <a:t> Espumosos inc.Cava, Tinto de Verano y Sidra</a:t>
          </a:r>
          <a:endParaRPr lang="es-ES" sz="1150" b="1">
            <a:solidFill>
              <a:srgbClr val="006666"/>
            </a:solidFill>
          </a:endParaRPr>
        </a:p>
      </xdr:txBody>
    </xdr:sp>
    <xdr:clientData/>
  </xdr:twoCellAnchor>
  <xdr:twoCellAnchor>
    <xdr:from>
      <xdr:col>7</xdr:col>
      <xdr:colOff>266979</xdr:colOff>
      <xdr:row>6</xdr:row>
      <xdr:rowOff>180974</xdr:rowOff>
    </xdr:from>
    <xdr:to>
      <xdr:col>9</xdr:col>
      <xdr:colOff>263379</xdr:colOff>
      <xdr:row>10</xdr:row>
      <xdr:rowOff>102974</xdr:rowOff>
    </xdr:to>
    <xdr:sp macro="" textlink="">
      <xdr:nvSpPr>
        <xdr:cNvPr id="5" name="4 Rectángulo">
          <a:hlinkClick xmlns:r="http://schemas.openxmlformats.org/officeDocument/2006/relationships" r:id="rId4"/>
          <a:extLst>
            <a:ext uri="{FF2B5EF4-FFF2-40B4-BE49-F238E27FC236}">
              <a16:creationId xmlns:a16="http://schemas.microsoft.com/office/drawing/2014/main" xmlns="" id="{00000000-0008-0000-0000-000005000000}"/>
            </a:ext>
          </a:extLst>
        </xdr:cNvPr>
        <xdr:cNvSpPr/>
      </xdr:nvSpPr>
      <xdr:spPr>
        <a:xfrm>
          <a:off x="5600979" y="1323974"/>
          <a:ext cx="1520400" cy="684000"/>
        </a:xfrm>
        <a:prstGeom prst="rect">
          <a:avLst/>
        </a:prstGeom>
        <a:solidFill>
          <a:sysClr val="window" lastClr="FFFFFF"/>
        </a:solidFill>
        <a:ln>
          <a:solidFill>
            <a:schemeClr val="bg1">
              <a:lumMod val="65000"/>
            </a:schemeClr>
          </a:solidFill>
        </a:ln>
        <a:scene3d>
          <a:camera prst="orthographicFront">
            <a:rot lat="0" lon="0" rev="0"/>
          </a:camera>
          <a:lightRig rig="threePt" dir="t">
            <a:rot lat="0" lon="0" rev="1200000"/>
          </a:lightRig>
        </a:scene3d>
        <a:sp3d>
          <a:bevelT w="63500" h="25400" prst="softRoun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s-ES" sz="1200" b="1">
              <a:solidFill>
                <a:srgbClr val="006666"/>
              </a:solidFill>
            </a:rPr>
            <a:t>4. Bebidas</a:t>
          </a:r>
          <a:r>
            <a:rPr lang="es-ES" sz="1200" b="1" baseline="0">
              <a:solidFill>
                <a:srgbClr val="006666"/>
              </a:solidFill>
            </a:rPr>
            <a:t> Refrescantes</a:t>
          </a:r>
          <a:endParaRPr lang="es-ES" sz="1200" b="1">
            <a:solidFill>
              <a:srgbClr val="006666"/>
            </a:solidFill>
          </a:endParaRPr>
        </a:p>
      </xdr:txBody>
    </xdr:sp>
    <xdr:clientData/>
  </xdr:twoCellAnchor>
  <xdr:twoCellAnchor>
    <xdr:from>
      <xdr:col>9</xdr:col>
      <xdr:colOff>354665</xdr:colOff>
      <xdr:row>6</xdr:row>
      <xdr:rowOff>180974</xdr:rowOff>
    </xdr:from>
    <xdr:to>
      <xdr:col>11</xdr:col>
      <xdr:colOff>194183</xdr:colOff>
      <xdr:row>10</xdr:row>
      <xdr:rowOff>102974</xdr:rowOff>
    </xdr:to>
    <xdr:sp macro="" textlink="">
      <xdr:nvSpPr>
        <xdr:cNvPr id="6" name="5 Rectángulo">
          <a:hlinkClick xmlns:r="http://schemas.openxmlformats.org/officeDocument/2006/relationships" r:id="rId5"/>
          <a:extLst>
            <a:ext uri="{FF2B5EF4-FFF2-40B4-BE49-F238E27FC236}">
              <a16:creationId xmlns:a16="http://schemas.microsoft.com/office/drawing/2014/main" xmlns="" id="{00000000-0008-0000-0000-000006000000}"/>
            </a:ext>
          </a:extLst>
        </xdr:cNvPr>
        <xdr:cNvSpPr/>
      </xdr:nvSpPr>
      <xdr:spPr>
        <a:xfrm>
          <a:off x="7212665" y="1323974"/>
          <a:ext cx="1363518" cy="684000"/>
        </a:xfrm>
        <a:prstGeom prst="rect">
          <a:avLst/>
        </a:prstGeom>
        <a:solidFill>
          <a:sysClr val="window" lastClr="FFFFFF"/>
        </a:solidFill>
        <a:ln>
          <a:solidFill>
            <a:schemeClr val="bg1">
              <a:lumMod val="65000"/>
            </a:schemeClr>
          </a:solidFill>
        </a:ln>
        <a:scene3d>
          <a:camera prst="orthographicFront">
            <a:rot lat="0" lon="0" rev="0"/>
          </a:camera>
          <a:lightRig rig="threePt" dir="t">
            <a:rot lat="0" lon="0" rev="1200000"/>
          </a:lightRig>
        </a:scene3d>
        <a:sp3d>
          <a:bevelT w="63500" h="25400" prst="softRoun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s-ES" sz="1200" b="1">
              <a:solidFill>
                <a:srgbClr val="006666"/>
              </a:solidFill>
            </a:rPr>
            <a:t>5. Agua</a:t>
          </a:r>
        </a:p>
      </xdr:txBody>
    </xdr:sp>
    <xdr:clientData/>
  </xdr:twoCellAnchor>
  <xdr:twoCellAnchor>
    <xdr:from>
      <xdr:col>11</xdr:col>
      <xdr:colOff>285469</xdr:colOff>
      <xdr:row>6</xdr:row>
      <xdr:rowOff>180974</xdr:rowOff>
    </xdr:from>
    <xdr:to>
      <xdr:col>13</xdr:col>
      <xdr:colOff>124986</xdr:colOff>
      <xdr:row>10</xdr:row>
      <xdr:rowOff>102974</xdr:rowOff>
    </xdr:to>
    <xdr:sp macro="" textlink="">
      <xdr:nvSpPr>
        <xdr:cNvPr id="7" name="6 Rectángulo">
          <a:hlinkClick xmlns:r="http://schemas.openxmlformats.org/officeDocument/2006/relationships" r:id="rId6"/>
          <a:extLst>
            <a:ext uri="{FF2B5EF4-FFF2-40B4-BE49-F238E27FC236}">
              <a16:creationId xmlns:a16="http://schemas.microsoft.com/office/drawing/2014/main" xmlns="" id="{00000000-0008-0000-0000-000007000000}"/>
            </a:ext>
          </a:extLst>
        </xdr:cNvPr>
        <xdr:cNvSpPr/>
      </xdr:nvSpPr>
      <xdr:spPr>
        <a:xfrm>
          <a:off x="8667469" y="1323974"/>
          <a:ext cx="1363517" cy="684000"/>
        </a:xfrm>
        <a:prstGeom prst="rect">
          <a:avLst/>
        </a:prstGeom>
        <a:solidFill>
          <a:sysClr val="window" lastClr="FFFFFF"/>
        </a:solidFill>
        <a:ln>
          <a:solidFill>
            <a:schemeClr val="bg1">
              <a:lumMod val="65000"/>
            </a:schemeClr>
          </a:solidFill>
        </a:ln>
        <a:scene3d>
          <a:camera prst="orthographicFront">
            <a:rot lat="0" lon="0" rev="0"/>
          </a:camera>
          <a:lightRig rig="threePt" dir="t">
            <a:rot lat="0" lon="0" rev="1200000"/>
          </a:lightRig>
        </a:scene3d>
        <a:sp3d>
          <a:bevelT w="63500" h="25400" prst="softRoun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s-ES" sz="1200" b="1">
              <a:solidFill>
                <a:srgbClr val="006666"/>
              </a:solidFill>
            </a:rPr>
            <a:t>6. Zumos</a:t>
          </a:r>
        </a:p>
      </xdr:txBody>
    </xdr:sp>
    <xdr:clientData/>
  </xdr:twoCellAnchor>
  <xdr:twoCellAnchor>
    <xdr:from>
      <xdr:col>13</xdr:col>
      <xdr:colOff>216272</xdr:colOff>
      <xdr:row>6</xdr:row>
      <xdr:rowOff>180974</xdr:rowOff>
    </xdr:from>
    <xdr:to>
      <xdr:col>15</xdr:col>
      <xdr:colOff>55790</xdr:colOff>
      <xdr:row>10</xdr:row>
      <xdr:rowOff>102974</xdr:rowOff>
    </xdr:to>
    <xdr:sp macro="" textlink="">
      <xdr:nvSpPr>
        <xdr:cNvPr id="8" name="7 Rectángulo">
          <a:hlinkClick xmlns:r="http://schemas.openxmlformats.org/officeDocument/2006/relationships" r:id="rId7"/>
          <a:extLst>
            <a:ext uri="{FF2B5EF4-FFF2-40B4-BE49-F238E27FC236}">
              <a16:creationId xmlns:a16="http://schemas.microsoft.com/office/drawing/2014/main" xmlns="" id="{00000000-0008-0000-0000-000008000000}"/>
            </a:ext>
          </a:extLst>
        </xdr:cNvPr>
        <xdr:cNvSpPr/>
      </xdr:nvSpPr>
      <xdr:spPr>
        <a:xfrm>
          <a:off x="10122272" y="1323974"/>
          <a:ext cx="1363518" cy="684000"/>
        </a:xfrm>
        <a:prstGeom prst="rect">
          <a:avLst/>
        </a:prstGeom>
        <a:solidFill>
          <a:sysClr val="window" lastClr="FFFFFF"/>
        </a:solidFill>
        <a:ln>
          <a:solidFill>
            <a:schemeClr val="bg1">
              <a:lumMod val="65000"/>
            </a:schemeClr>
          </a:solidFill>
        </a:ln>
        <a:scene3d>
          <a:camera prst="orthographicFront">
            <a:rot lat="0" lon="0" rev="0"/>
          </a:camera>
          <a:lightRig rig="threePt" dir="t">
            <a:rot lat="0" lon="0" rev="1200000"/>
          </a:lightRig>
        </a:scene3d>
        <a:sp3d>
          <a:bevelT w="63500" h="25400" prst="softRoun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s-ES" sz="1200" b="1">
              <a:solidFill>
                <a:srgbClr val="006666"/>
              </a:solidFill>
            </a:rPr>
            <a:t>7. Bebidas Zumo</a:t>
          </a:r>
          <a:r>
            <a:rPr lang="es-ES" sz="1200" b="1" baseline="0">
              <a:solidFill>
                <a:srgbClr val="006666"/>
              </a:solidFill>
            </a:rPr>
            <a:t> Leche</a:t>
          </a:r>
          <a:endParaRPr lang="es-ES" sz="1200" b="1">
            <a:solidFill>
              <a:srgbClr val="006666"/>
            </a:solidFill>
          </a:endParaRPr>
        </a:p>
      </xdr:txBody>
    </xdr:sp>
    <xdr:clientData/>
  </xdr:twoCellAnchor>
  <xdr:twoCellAnchor>
    <xdr:from>
      <xdr:col>0</xdr:col>
      <xdr:colOff>414054</xdr:colOff>
      <xdr:row>21</xdr:row>
      <xdr:rowOff>112620</xdr:rowOff>
    </xdr:from>
    <xdr:to>
      <xdr:col>5</xdr:col>
      <xdr:colOff>471583</xdr:colOff>
      <xdr:row>24</xdr:row>
      <xdr:rowOff>117120</xdr:rowOff>
    </xdr:to>
    <xdr:sp macro="" textlink="">
      <xdr:nvSpPr>
        <xdr:cNvPr id="9" name="8 CuadroTexto">
          <a:hlinkClick xmlns:r="http://schemas.openxmlformats.org/officeDocument/2006/relationships" r:id="rId8"/>
          <a:extLst>
            <a:ext uri="{FF2B5EF4-FFF2-40B4-BE49-F238E27FC236}">
              <a16:creationId xmlns:a16="http://schemas.microsoft.com/office/drawing/2014/main" xmlns="" id="{00000000-0008-0000-0000-000009000000}"/>
            </a:ext>
          </a:extLst>
        </xdr:cNvPr>
        <xdr:cNvSpPr txBox="1"/>
      </xdr:nvSpPr>
      <xdr:spPr>
        <a:xfrm>
          <a:off x="414054" y="4113120"/>
          <a:ext cx="3867529" cy="576000"/>
        </a:xfrm>
        <a:prstGeom prst="round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rgbClr val="006666"/>
              </a:solidFill>
              <a:effectLst/>
              <a:uLnTx/>
              <a:uFillTx/>
              <a:latin typeface="Calibri"/>
              <a:ea typeface="+mn-ea"/>
              <a:cs typeface="+mn-cs"/>
            </a:rPr>
            <a:t> Resumen Dentro y Fuera del Hogar</a:t>
          </a:r>
        </a:p>
      </xdr:txBody>
    </xdr:sp>
    <xdr:clientData/>
  </xdr:twoCellAnchor>
  <xdr:twoCellAnchor>
    <xdr:from>
      <xdr:col>5</xdr:col>
      <xdr:colOff>672350</xdr:colOff>
      <xdr:row>21</xdr:row>
      <xdr:rowOff>112620</xdr:rowOff>
    </xdr:from>
    <xdr:to>
      <xdr:col>10</xdr:col>
      <xdr:colOff>416115</xdr:colOff>
      <xdr:row>24</xdr:row>
      <xdr:rowOff>117120</xdr:rowOff>
    </xdr:to>
    <xdr:sp macro="" textlink="">
      <xdr:nvSpPr>
        <xdr:cNvPr id="10" name="9 CuadroTexto">
          <a:hlinkClick xmlns:r="http://schemas.openxmlformats.org/officeDocument/2006/relationships" r:id="rId9"/>
          <a:extLst>
            <a:ext uri="{FF2B5EF4-FFF2-40B4-BE49-F238E27FC236}">
              <a16:creationId xmlns:a16="http://schemas.microsoft.com/office/drawing/2014/main" xmlns="" id="{00000000-0008-0000-0000-00000A000000}"/>
            </a:ext>
          </a:extLst>
        </xdr:cNvPr>
        <xdr:cNvSpPr txBox="1"/>
      </xdr:nvSpPr>
      <xdr:spPr>
        <a:xfrm>
          <a:off x="4482350" y="4113120"/>
          <a:ext cx="3553765" cy="576000"/>
        </a:xfrm>
        <a:prstGeom prst="round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rgbClr val="006666"/>
              </a:solidFill>
              <a:effectLst/>
              <a:uLnTx/>
              <a:uFillTx/>
              <a:latin typeface="Calibri"/>
              <a:ea typeface="+mn-ea"/>
              <a:cs typeface="+mn-cs"/>
            </a:rPr>
            <a:t> Factores de Conversión </a:t>
          </a:r>
        </a:p>
      </xdr:txBody>
    </xdr:sp>
    <xdr:clientData/>
  </xdr:twoCellAnchor>
  <xdr:twoCellAnchor>
    <xdr:from>
      <xdr:col>10</xdr:col>
      <xdr:colOff>616882</xdr:colOff>
      <xdr:row>21</xdr:row>
      <xdr:rowOff>112620</xdr:rowOff>
    </xdr:from>
    <xdr:to>
      <xdr:col>15</xdr:col>
      <xdr:colOff>46882</xdr:colOff>
      <xdr:row>24</xdr:row>
      <xdr:rowOff>117120</xdr:rowOff>
    </xdr:to>
    <xdr:sp macro="" textlink="">
      <xdr:nvSpPr>
        <xdr:cNvPr id="11" name="10 CuadroTexto">
          <a:hlinkClick xmlns:r="http://schemas.openxmlformats.org/officeDocument/2006/relationships" r:id="rId10"/>
          <a:extLst>
            <a:ext uri="{FF2B5EF4-FFF2-40B4-BE49-F238E27FC236}">
              <a16:creationId xmlns:a16="http://schemas.microsoft.com/office/drawing/2014/main" xmlns="" id="{00000000-0008-0000-0000-00000B000000}"/>
            </a:ext>
          </a:extLst>
        </xdr:cNvPr>
        <xdr:cNvSpPr txBox="1"/>
      </xdr:nvSpPr>
      <xdr:spPr>
        <a:xfrm>
          <a:off x="8236882" y="4113120"/>
          <a:ext cx="3240000" cy="576000"/>
        </a:xfrm>
        <a:prstGeom prst="round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rgbClr val="006666"/>
              </a:solidFill>
              <a:effectLst/>
              <a:uLnTx/>
              <a:uFillTx/>
              <a:latin typeface="Calibri"/>
              <a:ea typeface="+mn-ea"/>
              <a:cs typeface="+mn-cs"/>
            </a:rPr>
            <a:t>Definiciones</a:t>
          </a:r>
        </a:p>
      </xdr:txBody>
    </xdr:sp>
    <xdr:clientData/>
  </xdr:twoCellAnchor>
  <xdr:twoCellAnchor>
    <xdr:from>
      <xdr:col>0</xdr:col>
      <xdr:colOff>444313</xdr:colOff>
      <xdr:row>4</xdr:row>
      <xdr:rowOff>235322</xdr:rowOff>
    </xdr:from>
    <xdr:to>
      <xdr:col>15</xdr:col>
      <xdr:colOff>44823</xdr:colOff>
      <xdr:row>6</xdr:row>
      <xdr:rowOff>53384</xdr:rowOff>
    </xdr:to>
    <xdr:sp macro="" textlink="">
      <xdr:nvSpPr>
        <xdr:cNvPr id="13" name="12 Rectángulo">
          <a:hlinkClick xmlns:r="http://schemas.openxmlformats.org/officeDocument/2006/relationships" r:id="rId11"/>
          <a:extLst>
            <a:ext uri="{FF2B5EF4-FFF2-40B4-BE49-F238E27FC236}">
              <a16:creationId xmlns:a16="http://schemas.microsoft.com/office/drawing/2014/main" xmlns="" id="{00000000-0008-0000-0000-00000D000000}"/>
            </a:ext>
          </a:extLst>
        </xdr:cNvPr>
        <xdr:cNvSpPr/>
      </xdr:nvSpPr>
      <xdr:spPr>
        <a:xfrm>
          <a:off x="444313" y="949697"/>
          <a:ext cx="11030510" cy="246687"/>
        </a:xfrm>
        <a:prstGeom prst="rect">
          <a:avLst/>
        </a:prstGeom>
        <a:solidFill>
          <a:sysClr val="window" lastClr="FFFFFF"/>
        </a:solidFill>
        <a:ln>
          <a:solidFill>
            <a:schemeClr val="bg1">
              <a:lumMod val="65000"/>
            </a:schemeClr>
          </a:solidFill>
        </a:ln>
        <a:scene3d>
          <a:camera prst="orthographicFront">
            <a:rot lat="0" lon="0" rev="0"/>
          </a:camera>
          <a:lightRig rig="threePt" dir="t">
            <a:rot lat="0" lon="0" rev="1200000"/>
          </a:lightRig>
        </a:scene3d>
        <a:sp3d>
          <a:bevelT w="63500" h="25400" prst="softRound"/>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s-ES" sz="1200" b="1">
              <a:solidFill>
                <a:srgbClr val="006666"/>
              </a:solidFill>
            </a:rPr>
            <a:t>Total Bebidas Frías</a:t>
          </a:r>
        </a:p>
      </xdr:txBody>
    </xdr:sp>
    <xdr:clientData/>
  </xdr:twoCellAnchor>
  <xdr:twoCellAnchor>
    <xdr:from>
      <xdr:col>0</xdr:col>
      <xdr:colOff>212912</xdr:colOff>
      <xdr:row>2</xdr:row>
      <xdr:rowOff>56029</xdr:rowOff>
    </xdr:from>
    <xdr:to>
      <xdr:col>15</xdr:col>
      <xdr:colOff>380999</xdr:colOff>
      <xdr:row>4</xdr:row>
      <xdr:rowOff>78441</xdr:rowOff>
    </xdr:to>
    <xdr:sp macro="" textlink="">
      <xdr:nvSpPr>
        <xdr:cNvPr id="14" name="13 Rectángulo redondeado">
          <a:hlinkClick xmlns:r="http://schemas.openxmlformats.org/officeDocument/2006/relationships" r:id="rId12"/>
          <a:extLst>
            <a:ext uri="{FF2B5EF4-FFF2-40B4-BE49-F238E27FC236}">
              <a16:creationId xmlns:a16="http://schemas.microsoft.com/office/drawing/2014/main" xmlns="" id="{00000000-0008-0000-0000-00000E000000}"/>
            </a:ext>
          </a:extLst>
        </xdr:cNvPr>
        <xdr:cNvSpPr/>
      </xdr:nvSpPr>
      <xdr:spPr>
        <a:xfrm>
          <a:off x="212912" y="437029"/>
          <a:ext cx="11598087" cy="403412"/>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s-ES" sz="1800" b="1">
              <a:solidFill>
                <a:schemeClr val="bg1"/>
              </a:solidFill>
            </a:rPr>
            <a:t>Informe</a:t>
          </a:r>
          <a:r>
            <a:rPr lang="es-ES" sz="1800" b="1" baseline="0">
              <a:solidFill>
                <a:schemeClr val="bg1"/>
              </a:solidFill>
            </a:rPr>
            <a:t> de Consumo de Bebidas Frías Fuera del Hogar</a:t>
          </a:r>
          <a:endParaRPr lang="es-ES" sz="1800" b="1">
            <a:solidFill>
              <a:schemeClr val="bg1"/>
            </a:solidFill>
          </a:endParaRPr>
        </a:p>
      </xdr:txBody>
    </xdr:sp>
    <xdr:clientData/>
  </xdr:twoCellAnchor>
  <xdr:twoCellAnchor editAs="oneCell">
    <xdr:from>
      <xdr:col>0</xdr:col>
      <xdr:colOff>0</xdr:colOff>
      <xdr:row>1</xdr:row>
      <xdr:rowOff>0</xdr:rowOff>
    </xdr:from>
    <xdr:to>
      <xdr:col>3</xdr:col>
      <xdr:colOff>709706</xdr:colOff>
      <xdr:row>2</xdr:row>
      <xdr:rowOff>9972</xdr:rowOff>
    </xdr:to>
    <xdr:pic>
      <xdr:nvPicPr>
        <xdr:cNvPr id="18" name="Imagen 17">
          <a:extLst>
            <a:ext uri="{FF2B5EF4-FFF2-40B4-BE49-F238E27FC236}">
              <a16:creationId xmlns:a16="http://schemas.microsoft.com/office/drawing/2014/main" xmlns="" id="{10CC0B2A-EAE5-40CF-AD7F-9DDD3DD05592}"/>
            </a:ext>
          </a:extLst>
        </xdr:cNvPr>
        <xdr:cNvPicPr>
          <a:picLocks noChangeAspect="1"/>
        </xdr:cNvPicPr>
      </xdr:nvPicPr>
      <xdr:blipFill>
        <a:blip xmlns:r="http://schemas.openxmlformats.org/officeDocument/2006/relationships" r:embed="rId13"/>
        <a:stretch>
          <a:fillRect/>
        </a:stretch>
      </xdr:blipFill>
      <xdr:spPr>
        <a:xfrm>
          <a:off x="0" y="74706"/>
          <a:ext cx="2614706" cy="7420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9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Otras Bebidas Alcohólicas	</a:t>
          </a:r>
          <a:r>
            <a:rPr kumimoji="0" lang="es-ES" sz="1600" b="0" i="0" u="none" strike="noStrike" kern="0" cap="none" spc="0" normalizeH="0" baseline="0" noProof="0">
              <a:ln>
                <a:noFill/>
              </a:ln>
              <a:solidFill>
                <a:sysClr val="windowText" lastClr="000000"/>
              </a:solidFill>
              <a:effectLst/>
              <a:uLnTx/>
              <a:uFillTx/>
              <a:latin typeface="Calibri"/>
              <a:ea typeface="+mn-ea"/>
              <a:cs typeface="+mn-cs"/>
            </a:rPr>
            <a:t>(Licores de frutas, Orujos, Pacharan, Tequila, Vodka..)</a:t>
          </a:r>
        </a:p>
      </xdr:txBody>
    </xdr:sp>
    <xdr:clientData/>
  </xdr:twoCellAnchor>
  <xdr:twoCellAnchor>
    <xdr:from>
      <xdr:col>1</xdr:col>
      <xdr:colOff>1927412</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0900-000003000000}"/>
            </a:ext>
          </a:extLst>
        </xdr:cNvPr>
        <xdr:cNvSpPr/>
      </xdr:nvSpPr>
      <xdr:spPr>
        <a:xfrm>
          <a:off x="2360706" y="40822"/>
          <a:ext cx="11037560"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9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128868</xdr:rowOff>
    </xdr:from>
    <xdr:to>
      <xdr:col>13</xdr:col>
      <xdr:colOff>452437</xdr:colOff>
      <xdr:row>19</xdr:row>
      <xdr:rowOff>286181</xdr:rowOff>
    </xdr:to>
    <xdr:sp macro="" textlink="">
      <xdr:nvSpPr>
        <xdr:cNvPr id="5" name="4 Rectángulo redondeado">
          <a:extLst>
            <a:ext uri="{FF2B5EF4-FFF2-40B4-BE49-F238E27FC236}">
              <a16:creationId xmlns:a16="http://schemas.microsoft.com/office/drawing/2014/main" xmlns="" id="{00000000-0008-0000-0900-000005000000}"/>
            </a:ext>
          </a:extLst>
        </xdr:cNvPr>
        <xdr:cNvSpPr/>
      </xdr:nvSpPr>
      <xdr:spPr>
        <a:xfrm>
          <a:off x="793494" y="3557868"/>
          <a:ext cx="9564943" cy="252563"/>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20</xdr:row>
      <xdr:rowOff>5602</xdr:rowOff>
    </xdr:from>
    <xdr:to>
      <xdr:col>13</xdr:col>
      <xdr:colOff>123922</xdr:colOff>
      <xdr:row>20</xdr:row>
      <xdr:rowOff>293602</xdr:rowOff>
    </xdr:to>
    <xdr:sp macro="" textlink="">
      <xdr:nvSpPr>
        <xdr:cNvPr id="6" name="5 Rectángulo redondeado">
          <a:extLst>
            <a:ext uri="{FF2B5EF4-FFF2-40B4-BE49-F238E27FC236}">
              <a16:creationId xmlns:a16="http://schemas.microsoft.com/office/drawing/2014/main" xmlns="" id="{00000000-0008-0000-0900-000006000000}"/>
            </a:ext>
          </a:extLst>
        </xdr:cNvPr>
        <xdr:cNvSpPr/>
      </xdr:nvSpPr>
      <xdr:spPr>
        <a:xfrm>
          <a:off x="1513495" y="3815602"/>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29415</xdr:rowOff>
    </xdr:from>
    <xdr:to>
      <xdr:col>13</xdr:col>
      <xdr:colOff>131160</xdr:colOff>
      <xdr:row>32</xdr:row>
      <xdr:rowOff>317415</xdr:rowOff>
    </xdr:to>
    <xdr:sp macro="" textlink="">
      <xdr:nvSpPr>
        <xdr:cNvPr id="7" name="6 Rectángulo redondeado">
          <a:extLst>
            <a:ext uri="{FF2B5EF4-FFF2-40B4-BE49-F238E27FC236}">
              <a16:creationId xmlns:a16="http://schemas.microsoft.com/office/drawing/2014/main" xmlns="" id="{00000000-0008-0000-0900-000007000000}"/>
            </a:ext>
          </a:extLst>
        </xdr:cNvPr>
        <xdr:cNvSpPr/>
      </xdr:nvSpPr>
      <xdr:spPr>
        <a:xfrm>
          <a:off x="1520733" y="6125415"/>
          <a:ext cx="8516427" cy="1641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43</xdr:row>
      <xdr:rowOff>123260</xdr:rowOff>
    </xdr:from>
    <xdr:to>
      <xdr:col>13</xdr:col>
      <xdr:colOff>452437</xdr:colOff>
      <xdr:row>44</xdr:row>
      <xdr:rowOff>280571</xdr:rowOff>
    </xdr:to>
    <xdr:sp macro="" textlink="">
      <xdr:nvSpPr>
        <xdr:cNvPr id="8" name="7 Rectángulo redondeado">
          <a:extLst>
            <a:ext uri="{FF2B5EF4-FFF2-40B4-BE49-F238E27FC236}">
              <a16:creationId xmlns:a16="http://schemas.microsoft.com/office/drawing/2014/main" xmlns="" id="{00000000-0008-0000-0900-000008000000}"/>
            </a:ext>
          </a:extLst>
        </xdr:cNvPr>
        <xdr:cNvSpPr/>
      </xdr:nvSpPr>
      <xdr:spPr>
        <a:xfrm>
          <a:off x="793494" y="8314760"/>
          <a:ext cx="9564943" cy="262086"/>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3. REGIONALIDAD (No</a:t>
          </a:r>
          <a:r>
            <a:rPr lang="es-ES" sz="1400" b="1" baseline="0">
              <a:solidFill>
                <a:schemeClr val="bg1"/>
              </a:solidFill>
            </a:rPr>
            <a:t> se incluye Canarias)</a:t>
          </a:r>
          <a:endParaRPr lang="es-ES" sz="1400" b="1">
            <a:solidFill>
              <a:schemeClr val="bg1"/>
            </a:solidFill>
          </a:endParaRPr>
        </a:p>
      </xdr:txBody>
    </xdr:sp>
    <xdr:clientData/>
  </xdr:twoCellAnchor>
  <xdr:twoCellAnchor>
    <xdr:from>
      <xdr:col>1</xdr:col>
      <xdr:colOff>758730</xdr:colOff>
      <xdr:row>45</xdr:row>
      <xdr:rowOff>23806</xdr:rowOff>
    </xdr:from>
    <xdr:to>
      <xdr:col>13</xdr:col>
      <xdr:colOff>131157</xdr:colOff>
      <xdr:row>45</xdr:row>
      <xdr:rowOff>311806</xdr:rowOff>
    </xdr:to>
    <xdr:sp macro="" textlink="">
      <xdr:nvSpPr>
        <xdr:cNvPr id="9" name="8 Rectángulo redondeado">
          <a:extLst>
            <a:ext uri="{FF2B5EF4-FFF2-40B4-BE49-F238E27FC236}">
              <a16:creationId xmlns:a16="http://schemas.microsoft.com/office/drawing/2014/main" xmlns="" id="{00000000-0008-0000-0900-000009000000}"/>
            </a:ext>
          </a:extLst>
        </xdr:cNvPr>
        <xdr:cNvSpPr/>
      </xdr:nvSpPr>
      <xdr:spPr>
        <a:xfrm>
          <a:off x="1520730" y="8596306"/>
          <a:ext cx="8516427" cy="1641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202405</xdr:rowOff>
    </xdr:from>
    <xdr:to>
      <xdr:col>13</xdr:col>
      <xdr:colOff>131160</xdr:colOff>
      <xdr:row>58</xdr:row>
      <xdr:rowOff>287999</xdr:rowOff>
    </xdr:to>
    <xdr:sp macro="" textlink="">
      <xdr:nvSpPr>
        <xdr:cNvPr id="10" name="9 Rectángulo redondeado">
          <a:extLst>
            <a:ext uri="{FF2B5EF4-FFF2-40B4-BE49-F238E27FC236}">
              <a16:creationId xmlns:a16="http://schemas.microsoft.com/office/drawing/2014/main" xmlns="" id="{00000000-0008-0000-0900-00000A000000}"/>
            </a:ext>
          </a:extLst>
        </xdr:cNvPr>
        <xdr:cNvSpPr/>
      </xdr:nvSpPr>
      <xdr:spPr>
        <a:xfrm>
          <a:off x="1520733" y="11051380"/>
          <a:ext cx="8516427" cy="1903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188407</xdr:rowOff>
    </xdr:from>
    <xdr:to>
      <xdr:col>13</xdr:col>
      <xdr:colOff>452437</xdr:colOff>
      <xdr:row>3</xdr:row>
      <xdr:rowOff>202845</xdr:rowOff>
    </xdr:to>
    <xdr:sp macro="" textlink="">
      <xdr:nvSpPr>
        <xdr:cNvPr id="11" name="10 Rectángulo redondeado">
          <a:extLst>
            <a:ext uri="{FF2B5EF4-FFF2-40B4-BE49-F238E27FC236}">
              <a16:creationId xmlns:a16="http://schemas.microsoft.com/office/drawing/2014/main" xmlns="" id="{00000000-0008-0000-0900-00000B000000}"/>
            </a:ext>
          </a:extLst>
        </xdr:cNvPr>
        <xdr:cNvSpPr/>
      </xdr:nvSpPr>
      <xdr:spPr>
        <a:xfrm>
          <a:off x="793494" y="569407"/>
          <a:ext cx="9564943" cy="195413"/>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1864800</xdr:colOff>
      <xdr:row>0</xdr:row>
      <xdr:rowOff>652230</xdr:rowOff>
    </xdr:to>
    <xdr:pic>
      <xdr:nvPicPr>
        <xdr:cNvPr id="13" name="Imagen 12">
          <a:extLst>
            <a:ext uri="{FF2B5EF4-FFF2-40B4-BE49-F238E27FC236}">
              <a16:creationId xmlns:a16="http://schemas.microsoft.com/office/drawing/2014/main" xmlns="" id="{DAF62408-AFB1-49B4-B1DF-16C47ECCC684}"/>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A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Cervezas</a:t>
          </a:r>
        </a:p>
      </xdr:txBody>
    </xdr:sp>
    <xdr:clientData/>
  </xdr:twoCellAnchor>
  <xdr:twoCellAnchor>
    <xdr:from>
      <xdr:col>1</xdr:col>
      <xdr:colOff>1962727</xdr:colOff>
      <xdr:row>0</xdr:row>
      <xdr:rowOff>40822</xdr:rowOff>
    </xdr:from>
    <xdr:to>
      <xdr:col>13</xdr:col>
      <xdr:colOff>599281</xdr:colOff>
      <xdr:row>0</xdr:row>
      <xdr:rowOff>636135</xdr:rowOff>
    </xdr:to>
    <xdr:sp macro="" textlink="">
      <xdr:nvSpPr>
        <xdr:cNvPr id="3" name="2 Rectángulo redondeado">
          <a:extLst>
            <a:ext uri="{FF2B5EF4-FFF2-40B4-BE49-F238E27FC236}">
              <a16:creationId xmlns:a16="http://schemas.microsoft.com/office/drawing/2014/main" xmlns="" id="{00000000-0008-0000-0A00-000003000000}"/>
            </a:ext>
          </a:extLst>
        </xdr:cNvPr>
        <xdr:cNvSpPr/>
      </xdr:nvSpPr>
      <xdr:spPr>
        <a:xfrm>
          <a:off x="2389909" y="40822"/>
          <a:ext cx="11105645"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A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136012</xdr:rowOff>
    </xdr:from>
    <xdr:to>
      <xdr:col>13</xdr:col>
      <xdr:colOff>452437</xdr:colOff>
      <xdr:row>19</xdr:row>
      <xdr:rowOff>298087</xdr:rowOff>
    </xdr:to>
    <xdr:sp macro="" textlink="">
      <xdr:nvSpPr>
        <xdr:cNvPr id="5" name="4 Rectángulo redondeado">
          <a:extLst>
            <a:ext uri="{FF2B5EF4-FFF2-40B4-BE49-F238E27FC236}">
              <a16:creationId xmlns:a16="http://schemas.microsoft.com/office/drawing/2014/main" xmlns="" id="{00000000-0008-0000-0A00-000005000000}"/>
            </a:ext>
          </a:extLst>
        </xdr:cNvPr>
        <xdr:cNvSpPr/>
      </xdr:nvSpPr>
      <xdr:spPr>
        <a:xfrm>
          <a:off x="793494" y="3565012"/>
          <a:ext cx="9564943" cy="24780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20</xdr:row>
      <xdr:rowOff>29414</xdr:rowOff>
    </xdr:from>
    <xdr:to>
      <xdr:col>13</xdr:col>
      <xdr:colOff>123922</xdr:colOff>
      <xdr:row>20</xdr:row>
      <xdr:rowOff>317414</xdr:rowOff>
    </xdr:to>
    <xdr:sp macro="" textlink="">
      <xdr:nvSpPr>
        <xdr:cNvPr id="6" name="5 Rectángulo redondeado">
          <a:extLst>
            <a:ext uri="{FF2B5EF4-FFF2-40B4-BE49-F238E27FC236}">
              <a16:creationId xmlns:a16="http://schemas.microsoft.com/office/drawing/2014/main" xmlns="" id="{00000000-0008-0000-0A00-000006000000}"/>
            </a:ext>
          </a:extLst>
        </xdr:cNvPr>
        <xdr:cNvSpPr/>
      </xdr:nvSpPr>
      <xdr:spPr>
        <a:xfrm>
          <a:off x="1513495" y="3839414"/>
          <a:ext cx="8516427" cy="1641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29415</xdr:rowOff>
    </xdr:from>
    <xdr:to>
      <xdr:col>13</xdr:col>
      <xdr:colOff>131160</xdr:colOff>
      <xdr:row>32</xdr:row>
      <xdr:rowOff>317415</xdr:rowOff>
    </xdr:to>
    <xdr:sp macro="" textlink="">
      <xdr:nvSpPr>
        <xdr:cNvPr id="7" name="6 Rectángulo redondeado">
          <a:extLst>
            <a:ext uri="{FF2B5EF4-FFF2-40B4-BE49-F238E27FC236}">
              <a16:creationId xmlns:a16="http://schemas.microsoft.com/office/drawing/2014/main" xmlns="" id="{00000000-0008-0000-0A00-000007000000}"/>
            </a:ext>
          </a:extLst>
        </xdr:cNvPr>
        <xdr:cNvSpPr/>
      </xdr:nvSpPr>
      <xdr:spPr>
        <a:xfrm>
          <a:off x="1520733" y="6125415"/>
          <a:ext cx="8516427" cy="1641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43</xdr:row>
      <xdr:rowOff>135166</xdr:rowOff>
    </xdr:from>
    <xdr:to>
      <xdr:col>13</xdr:col>
      <xdr:colOff>452437</xdr:colOff>
      <xdr:row>44</xdr:row>
      <xdr:rowOff>292477</xdr:rowOff>
    </xdr:to>
    <xdr:sp macro="" textlink="">
      <xdr:nvSpPr>
        <xdr:cNvPr id="8" name="7 Rectángulo redondeado">
          <a:extLst>
            <a:ext uri="{FF2B5EF4-FFF2-40B4-BE49-F238E27FC236}">
              <a16:creationId xmlns:a16="http://schemas.microsoft.com/office/drawing/2014/main" xmlns="" id="{00000000-0008-0000-0A00-000008000000}"/>
            </a:ext>
          </a:extLst>
        </xdr:cNvPr>
        <xdr:cNvSpPr/>
      </xdr:nvSpPr>
      <xdr:spPr>
        <a:xfrm>
          <a:off x="793494" y="8326666"/>
          <a:ext cx="9564943" cy="243036"/>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3. REGIONALIDAD (No</a:t>
          </a:r>
          <a:r>
            <a:rPr lang="es-ES" sz="1400" b="1" baseline="0">
              <a:solidFill>
                <a:schemeClr val="bg1"/>
              </a:solidFill>
            </a:rPr>
            <a:t> se incluye Canarias)</a:t>
          </a:r>
          <a:endParaRPr lang="es-ES" sz="1400" b="1">
            <a:solidFill>
              <a:schemeClr val="bg1"/>
            </a:solidFill>
          </a:endParaRPr>
        </a:p>
      </xdr:txBody>
    </xdr:sp>
    <xdr:clientData/>
  </xdr:twoCellAnchor>
  <xdr:twoCellAnchor>
    <xdr:from>
      <xdr:col>1</xdr:col>
      <xdr:colOff>758730</xdr:colOff>
      <xdr:row>45</xdr:row>
      <xdr:rowOff>23806</xdr:rowOff>
    </xdr:from>
    <xdr:to>
      <xdr:col>13</xdr:col>
      <xdr:colOff>131157</xdr:colOff>
      <xdr:row>45</xdr:row>
      <xdr:rowOff>311806</xdr:rowOff>
    </xdr:to>
    <xdr:sp macro="" textlink="">
      <xdr:nvSpPr>
        <xdr:cNvPr id="9" name="8 Rectángulo redondeado">
          <a:extLst>
            <a:ext uri="{FF2B5EF4-FFF2-40B4-BE49-F238E27FC236}">
              <a16:creationId xmlns:a16="http://schemas.microsoft.com/office/drawing/2014/main" xmlns="" id="{00000000-0008-0000-0A00-000009000000}"/>
            </a:ext>
          </a:extLst>
        </xdr:cNvPr>
        <xdr:cNvSpPr/>
      </xdr:nvSpPr>
      <xdr:spPr>
        <a:xfrm>
          <a:off x="1520730" y="8596306"/>
          <a:ext cx="8516427" cy="1641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166687</xdr:rowOff>
    </xdr:from>
    <xdr:to>
      <xdr:col>13</xdr:col>
      <xdr:colOff>131160</xdr:colOff>
      <xdr:row>58</xdr:row>
      <xdr:rowOff>252281</xdr:rowOff>
    </xdr:to>
    <xdr:sp macro="" textlink="">
      <xdr:nvSpPr>
        <xdr:cNvPr id="10" name="9 Rectángulo redondeado">
          <a:extLst>
            <a:ext uri="{FF2B5EF4-FFF2-40B4-BE49-F238E27FC236}">
              <a16:creationId xmlns:a16="http://schemas.microsoft.com/office/drawing/2014/main" xmlns="" id="{00000000-0008-0000-0A00-00000A000000}"/>
            </a:ext>
          </a:extLst>
        </xdr:cNvPr>
        <xdr:cNvSpPr/>
      </xdr:nvSpPr>
      <xdr:spPr>
        <a:xfrm>
          <a:off x="1520733" y="11025187"/>
          <a:ext cx="8516427" cy="218944"/>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0A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19</xdr:row>
      <xdr:rowOff>0</xdr:rowOff>
    </xdr:from>
    <xdr:to>
      <xdr:col>18</xdr:col>
      <xdr:colOff>750095</xdr:colOff>
      <xdr:row>29</xdr:row>
      <xdr:rowOff>214312</xdr:rowOff>
    </xdr:to>
    <xdr:graphicFrame macro="">
      <xdr:nvGraphicFramePr>
        <xdr:cNvPr id="13" name="12 Gráfico">
          <a:extLst>
            <a:ext uri="{FF2B5EF4-FFF2-40B4-BE49-F238E27FC236}">
              <a16:creationId xmlns:a16="http://schemas.microsoft.com/office/drawing/2014/main" xmlns=""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xdr:col>
      <xdr:colOff>1870912</xdr:colOff>
      <xdr:row>0</xdr:row>
      <xdr:rowOff>652230</xdr:rowOff>
    </xdr:to>
    <xdr:pic>
      <xdr:nvPicPr>
        <xdr:cNvPr id="14" name="Imagen 13">
          <a:extLst>
            <a:ext uri="{FF2B5EF4-FFF2-40B4-BE49-F238E27FC236}">
              <a16:creationId xmlns:a16="http://schemas.microsoft.com/office/drawing/2014/main" xmlns="" id="{6CD6303D-334F-45B9-A9CB-AC230FD56335}"/>
            </a:ext>
          </a:extLst>
        </xdr:cNvPr>
        <xdr:cNvPicPr>
          <a:picLocks noChangeAspect="1"/>
        </xdr:cNvPicPr>
      </xdr:nvPicPr>
      <xdr:blipFill>
        <a:blip xmlns:r="http://schemas.openxmlformats.org/officeDocument/2006/relationships" r:embed="rId4"/>
        <a:stretch>
          <a:fillRect/>
        </a:stretch>
      </xdr:blipFill>
      <xdr:spPr>
        <a:xfrm>
          <a:off x="0" y="0"/>
          <a:ext cx="2298094" cy="65223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Cervezas Con Alcohol</a:t>
          </a:r>
        </a:p>
      </xdr:txBody>
    </xdr:sp>
    <xdr:clientData/>
  </xdr:twoCellAnchor>
  <xdr:twoCellAnchor>
    <xdr:from>
      <xdr:col>1</xdr:col>
      <xdr:colOff>1987177</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0B00-000003000000}"/>
            </a:ext>
          </a:extLst>
        </xdr:cNvPr>
        <xdr:cNvSpPr/>
      </xdr:nvSpPr>
      <xdr:spPr>
        <a:xfrm>
          <a:off x="2420471" y="40822"/>
          <a:ext cx="11059972"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B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5" name="4 Rectángulo redondeado">
          <a:extLst>
            <a:ext uri="{FF2B5EF4-FFF2-40B4-BE49-F238E27FC236}">
              <a16:creationId xmlns:a16="http://schemas.microsoft.com/office/drawing/2014/main" xmlns="" id="{00000000-0008-0000-0B00-000005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17509</xdr:rowOff>
    </xdr:from>
    <xdr:to>
      <xdr:col>13</xdr:col>
      <xdr:colOff>131160</xdr:colOff>
      <xdr:row>32</xdr:row>
      <xdr:rowOff>305509</xdr:rowOff>
    </xdr:to>
    <xdr:sp macro="" textlink="">
      <xdr:nvSpPr>
        <xdr:cNvPr id="6" name="5 Rectángulo redondeado">
          <a:extLst>
            <a:ext uri="{FF2B5EF4-FFF2-40B4-BE49-F238E27FC236}">
              <a16:creationId xmlns:a16="http://schemas.microsoft.com/office/drawing/2014/main" xmlns="" id="{00000000-0008-0000-0B00-000006000000}"/>
            </a:ext>
          </a:extLst>
        </xdr:cNvPr>
        <xdr:cNvSpPr/>
      </xdr:nvSpPr>
      <xdr:spPr>
        <a:xfrm>
          <a:off x="1520733" y="61135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758730</xdr:colOff>
      <xdr:row>45</xdr:row>
      <xdr:rowOff>11900</xdr:rowOff>
    </xdr:from>
    <xdr:to>
      <xdr:col>13</xdr:col>
      <xdr:colOff>131157</xdr:colOff>
      <xdr:row>45</xdr:row>
      <xdr:rowOff>299900</xdr:rowOff>
    </xdr:to>
    <xdr:sp macro="" textlink="">
      <xdr:nvSpPr>
        <xdr:cNvPr id="7" name="6 Rectángulo redondeado">
          <a:extLst>
            <a:ext uri="{FF2B5EF4-FFF2-40B4-BE49-F238E27FC236}">
              <a16:creationId xmlns:a16="http://schemas.microsoft.com/office/drawing/2014/main" xmlns="" id="{00000000-0008-0000-0B00-000007000000}"/>
            </a:ext>
          </a:extLst>
        </xdr:cNvPr>
        <xdr:cNvSpPr/>
      </xdr:nvSpPr>
      <xdr:spPr>
        <a:xfrm>
          <a:off x="1520730" y="8584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190499</xdr:rowOff>
    </xdr:from>
    <xdr:to>
      <xdr:col>13</xdr:col>
      <xdr:colOff>131160</xdr:colOff>
      <xdr:row>58</xdr:row>
      <xdr:rowOff>276093</xdr:rowOff>
    </xdr:to>
    <xdr:sp macro="" textlink="">
      <xdr:nvSpPr>
        <xdr:cNvPr id="8" name="7 Rectángulo redondeado">
          <a:extLst>
            <a:ext uri="{FF2B5EF4-FFF2-40B4-BE49-F238E27FC236}">
              <a16:creationId xmlns:a16="http://schemas.microsoft.com/office/drawing/2014/main" xmlns="" id="{00000000-0008-0000-0B00-000008000000}"/>
            </a:ext>
          </a:extLst>
        </xdr:cNvPr>
        <xdr:cNvSpPr/>
      </xdr:nvSpPr>
      <xdr:spPr>
        <a:xfrm>
          <a:off x="1520733" y="11048999"/>
          <a:ext cx="8516427" cy="1903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9" name="8 Gráfico">
          <a:extLst>
            <a:ext uri="{FF2B5EF4-FFF2-40B4-BE49-F238E27FC236}">
              <a16:creationId xmlns:a16="http://schemas.microsoft.com/office/drawing/2014/main" xmlns=""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107145</xdr:colOff>
      <xdr:row>18</xdr:row>
      <xdr:rowOff>114295</xdr:rowOff>
    </xdr:from>
    <xdr:to>
      <xdr:col>13</xdr:col>
      <xdr:colOff>528088</xdr:colOff>
      <xdr:row>19</xdr:row>
      <xdr:rowOff>276370</xdr:rowOff>
    </xdr:to>
    <xdr:sp macro="" textlink="">
      <xdr:nvSpPr>
        <xdr:cNvPr id="10" name="9 Rectángulo redondeado">
          <a:extLst>
            <a:ext uri="{FF2B5EF4-FFF2-40B4-BE49-F238E27FC236}">
              <a16:creationId xmlns:a16="http://schemas.microsoft.com/office/drawing/2014/main" xmlns="" id="{00000000-0008-0000-0B00-00000A000000}"/>
            </a:ext>
          </a:extLst>
        </xdr:cNvPr>
        <xdr:cNvSpPr/>
      </xdr:nvSpPr>
      <xdr:spPr>
        <a:xfrm>
          <a:off x="869145" y="3543295"/>
          <a:ext cx="9564943" cy="26685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107145</xdr:colOff>
      <xdr:row>43</xdr:row>
      <xdr:rowOff>113449</xdr:rowOff>
    </xdr:from>
    <xdr:to>
      <xdr:col>13</xdr:col>
      <xdr:colOff>528088</xdr:colOff>
      <xdr:row>44</xdr:row>
      <xdr:rowOff>270760</xdr:rowOff>
    </xdr:to>
    <xdr:sp macro="" textlink="">
      <xdr:nvSpPr>
        <xdr:cNvPr id="11" name="10 Rectángulo redondeado">
          <a:extLst>
            <a:ext uri="{FF2B5EF4-FFF2-40B4-BE49-F238E27FC236}">
              <a16:creationId xmlns:a16="http://schemas.microsoft.com/office/drawing/2014/main" xmlns="" id="{00000000-0008-0000-0B00-00000B000000}"/>
            </a:ext>
          </a:extLst>
        </xdr:cNvPr>
        <xdr:cNvSpPr/>
      </xdr:nvSpPr>
      <xdr:spPr>
        <a:xfrm>
          <a:off x="869145" y="8304949"/>
          <a:ext cx="9564943" cy="271611"/>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3. REGIONALIDAD (No</a:t>
          </a:r>
          <a:r>
            <a:rPr lang="es-ES" sz="1400" b="1" baseline="0">
              <a:solidFill>
                <a:schemeClr val="bg1"/>
              </a:solidFill>
            </a:rPr>
            <a:t> se incluye Canarias)</a:t>
          </a:r>
          <a:endParaRPr lang="es-ES" sz="1400" b="1">
            <a:solidFill>
              <a:schemeClr val="bg1"/>
            </a:solidFill>
          </a:endParaRPr>
        </a:p>
      </xdr:txBody>
    </xdr:sp>
    <xdr:clientData/>
  </xdr:twoCellAnchor>
  <xdr:twoCellAnchor>
    <xdr:from>
      <xdr:col>1</xdr:col>
      <xdr:colOff>107145</xdr:colOff>
      <xdr:row>2</xdr:row>
      <xdr:rowOff>154784</xdr:rowOff>
    </xdr:from>
    <xdr:to>
      <xdr:col>13</xdr:col>
      <xdr:colOff>528088</xdr:colOff>
      <xdr:row>3</xdr:row>
      <xdr:rowOff>169222</xdr:rowOff>
    </xdr:to>
    <xdr:sp macro="" textlink="">
      <xdr:nvSpPr>
        <xdr:cNvPr id="12" name="11 Rectángulo redondeado">
          <a:extLst>
            <a:ext uri="{FF2B5EF4-FFF2-40B4-BE49-F238E27FC236}">
              <a16:creationId xmlns:a16="http://schemas.microsoft.com/office/drawing/2014/main" xmlns="" id="{00000000-0008-0000-0B00-00000C000000}"/>
            </a:ext>
          </a:extLst>
        </xdr:cNvPr>
        <xdr:cNvSpPr/>
      </xdr:nvSpPr>
      <xdr:spPr>
        <a:xfrm>
          <a:off x="869145" y="535784"/>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editAs="oneCell">
    <xdr:from>
      <xdr:col>0</xdr:col>
      <xdr:colOff>0</xdr:colOff>
      <xdr:row>0</xdr:row>
      <xdr:rowOff>0</xdr:rowOff>
    </xdr:from>
    <xdr:to>
      <xdr:col>1</xdr:col>
      <xdr:colOff>1864800</xdr:colOff>
      <xdr:row>0</xdr:row>
      <xdr:rowOff>652230</xdr:rowOff>
    </xdr:to>
    <xdr:pic>
      <xdr:nvPicPr>
        <xdr:cNvPr id="13" name="Imagen 12">
          <a:extLst>
            <a:ext uri="{FF2B5EF4-FFF2-40B4-BE49-F238E27FC236}">
              <a16:creationId xmlns:a16="http://schemas.microsoft.com/office/drawing/2014/main" xmlns="" id="{F5AFA70C-0167-48DF-9DA7-368E0114523E}"/>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C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Cervezas Sin Alcohol</a:t>
          </a:r>
        </a:p>
      </xdr:txBody>
    </xdr:sp>
    <xdr:clientData/>
  </xdr:twoCellAnchor>
  <xdr:twoCellAnchor>
    <xdr:from>
      <xdr:col>1</xdr:col>
      <xdr:colOff>1941285</xdr:colOff>
      <xdr:row>0</xdr:row>
      <xdr:rowOff>40822</xdr:rowOff>
    </xdr:from>
    <xdr:to>
      <xdr:col>13</xdr:col>
      <xdr:colOff>631030</xdr:colOff>
      <xdr:row>0</xdr:row>
      <xdr:rowOff>636135</xdr:rowOff>
    </xdr:to>
    <xdr:sp macro="" textlink="">
      <xdr:nvSpPr>
        <xdr:cNvPr id="3" name="2 Rectángulo redondeado">
          <a:extLst>
            <a:ext uri="{FF2B5EF4-FFF2-40B4-BE49-F238E27FC236}">
              <a16:creationId xmlns:a16="http://schemas.microsoft.com/office/drawing/2014/main" xmlns="" id="{00000000-0008-0000-0C00-000003000000}"/>
            </a:ext>
          </a:extLst>
        </xdr:cNvPr>
        <xdr:cNvSpPr/>
      </xdr:nvSpPr>
      <xdr:spPr>
        <a:xfrm>
          <a:off x="2376714" y="40822"/>
          <a:ext cx="10872673"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C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100294</xdr:rowOff>
    </xdr:from>
    <xdr:to>
      <xdr:col>13</xdr:col>
      <xdr:colOff>452437</xdr:colOff>
      <xdr:row>19</xdr:row>
      <xdr:rowOff>262369</xdr:rowOff>
    </xdr:to>
    <xdr:sp macro="" textlink="">
      <xdr:nvSpPr>
        <xdr:cNvPr id="5" name="4 Rectángulo redondeado">
          <a:extLst>
            <a:ext uri="{FF2B5EF4-FFF2-40B4-BE49-F238E27FC236}">
              <a16:creationId xmlns:a16="http://schemas.microsoft.com/office/drawing/2014/main" xmlns="" id="{00000000-0008-0000-0C00-000005000000}"/>
            </a:ext>
          </a:extLst>
        </xdr:cNvPr>
        <xdr:cNvSpPr/>
      </xdr:nvSpPr>
      <xdr:spPr>
        <a:xfrm>
          <a:off x="793494" y="3529294"/>
          <a:ext cx="9564943" cy="276375"/>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0C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17509</xdr:rowOff>
    </xdr:from>
    <xdr:to>
      <xdr:col>13</xdr:col>
      <xdr:colOff>131160</xdr:colOff>
      <xdr:row>32</xdr:row>
      <xdr:rowOff>305509</xdr:rowOff>
    </xdr:to>
    <xdr:sp macro="" textlink="">
      <xdr:nvSpPr>
        <xdr:cNvPr id="7" name="6 Rectángulo redondeado">
          <a:extLst>
            <a:ext uri="{FF2B5EF4-FFF2-40B4-BE49-F238E27FC236}">
              <a16:creationId xmlns:a16="http://schemas.microsoft.com/office/drawing/2014/main" xmlns="" id="{00000000-0008-0000-0C00-000007000000}"/>
            </a:ext>
          </a:extLst>
        </xdr:cNvPr>
        <xdr:cNvSpPr/>
      </xdr:nvSpPr>
      <xdr:spPr>
        <a:xfrm>
          <a:off x="1520733" y="61135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43</xdr:row>
      <xdr:rowOff>111354</xdr:rowOff>
    </xdr:from>
    <xdr:to>
      <xdr:col>13</xdr:col>
      <xdr:colOff>452437</xdr:colOff>
      <xdr:row>44</xdr:row>
      <xdr:rowOff>268665</xdr:rowOff>
    </xdr:to>
    <xdr:sp macro="" textlink="">
      <xdr:nvSpPr>
        <xdr:cNvPr id="8" name="7 Rectángulo redondeado">
          <a:extLst>
            <a:ext uri="{FF2B5EF4-FFF2-40B4-BE49-F238E27FC236}">
              <a16:creationId xmlns:a16="http://schemas.microsoft.com/office/drawing/2014/main" xmlns="" id="{00000000-0008-0000-0C00-000008000000}"/>
            </a:ext>
          </a:extLst>
        </xdr:cNvPr>
        <xdr:cNvSpPr/>
      </xdr:nvSpPr>
      <xdr:spPr>
        <a:xfrm>
          <a:off x="793494" y="8302854"/>
          <a:ext cx="9564943" cy="271611"/>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3. REGIONALIDAD (No se incluye Canarias)</a:t>
          </a:r>
        </a:p>
      </xdr:txBody>
    </xdr:sp>
    <xdr:clientData/>
  </xdr:twoCellAnchor>
  <xdr:twoCellAnchor>
    <xdr:from>
      <xdr:col>1</xdr:col>
      <xdr:colOff>758730</xdr:colOff>
      <xdr:row>45</xdr:row>
      <xdr:rowOff>11900</xdr:rowOff>
    </xdr:from>
    <xdr:to>
      <xdr:col>13</xdr:col>
      <xdr:colOff>131157</xdr:colOff>
      <xdr:row>45</xdr:row>
      <xdr:rowOff>299900</xdr:rowOff>
    </xdr:to>
    <xdr:sp macro="" textlink="">
      <xdr:nvSpPr>
        <xdr:cNvPr id="9" name="8 Rectángulo redondeado">
          <a:extLst>
            <a:ext uri="{FF2B5EF4-FFF2-40B4-BE49-F238E27FC236}">
              <a16:creationId xmlns:a16="http://schemas.microsoft.com/office/drawing/2014/main" xmlns="" id="{00000000-0008-0000-0C00-000009000000}"/>
            </a:ext>
          </a:extLst>
        </xdr:cNvPr>
        <xdr:cNvSpPr/>
      </xdr:nvSpPr>
      <xdr:spPr>
        <a:xfrm>
          <a:off x="1520730" y="8584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190499</xdr:rowOff>
    </xdr:from>
    <xdr:to>
      <xdr:col>13</xdr:col>
      <xdr:colOff>131160</xdr:colOff>
      <xdr:row>58</xdr:row>
      <xdr:rowOff>276093</xdr:rowOff>
    </xdr:to>
    <xdr:sp macro="" textlink="">
      <xdr:nvSpPr>
        <xdr:cNvPr id="10" name="9 Rectángulo redondeado">
          <a:extLst>
            <a:ext uri="{FF2B5EF4-FFF2-40B4-BE49-F238E27FC236}">
              <a16:creationId xmlns:a16="http://schemas.microsoft.com/office/drawing/2014/main" xmlns="" id="{00000000-0008-0000-0C00-00000A000000}"/>
            </a:ext>
          </a:extLst>
        </xdr:cNvPr>
        <xdr:cNvSpPr/>
      </xdr:nvSpPr>
      <xdr:spPr>
        <a:xfrm>
          <a:off x="1520733" y="11048999"/>
          <a:ext cx="8516427" cy="1903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0C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1862665</xdr:colOff>
      <xdr:row>0</xdr:row>
      <xdr:rowOff>652230</xdr:rowOff>
    </xdr:to>
    <xdr:pic>
      <xdr:nvPicPr>
        <xdr:cNvPr id="13" name="Imagen 12">
          <a:extLst>
            <a:ext uri="{FF2B5EF4-FFF2-40B4-BE49-F238E27FC236}">
              <a16:creationId xmlns:a16="http://schemas.microsoft.com/office/drawing/2014/main" xmlns="" id="{6189E9B2-AEE4-4F87-A2E8-6E22290C0A6F}"/>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D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Vino, Espum. (inc. Cava), Tinto de Verano y Sidra</a:t>
          </a:r>
        </a:p>
      </xdr:txBody>
    </xdr:sp>
    <xdr:clientData/>
  </xdr:twoCellAnchor>
  <xdr:twoCellAnchor>
    <xdr:from>
      <xdr:col>1</xdr:col>
      <xdr:colOff>1951181</xdr:colOff>
      <xdr:row>0</xdr:row>
      <xdr:rowOff>40822</xdr:rowOff>
    </xdr:from>
    <xdr:to>
      <xdr:col>13</xdr:col>
      <xdr:colOff>631030</xdr:colOff>
      <xdr:row>0</xdr:row>
      <xdr:rowOff>636135</xdr:rowOff>
    </xdr:to>
    <xdr:sp macro="" textlink="">
      <xdr:nvSpPr>
        <xdr:cNvPr id="3" name="2 Rectángulo redondeado">
          <a:extLst>
            <a:ext uri="{FF2B5EF4-FFF2-40B4-BE49-F238E27FC236}">
              <a16:creationId xmlns:a16="http://schemas.microsoft.com/office/drawing/2014/main" xmlns="" id="{00000000-0008-0000-0D00-000003000000}"/>
            </a:ext>
          </a:extLst>
        </xdr:cNvPr>
        <xdr:cNvSpPr/>
      </xdr:nvSpPr>
      <xdr:spPr>
        <a:xfrm>
          <a:off x="2378363" y="40822"/>
          <a:ext cx="10871849"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D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100294</xdr:rowOff>
    </xdr:from>
    <xdr:to>
      <xdr:col>13</xdr:col>
      <xdr:colOff>452437</xdr:colOff>
      <xdr:row>19</xdr:row>
      <xdr:rowOff>262369</xdr:rowOff>
    </xdr:to>
    <xdr:sp macro="" textlink="">
      <xdr:nvSpPr>
        <xdr:cNvPr id="5" name="4 Rectángulo redondeado">
          <a:extLst>
            <a:ext uri="{FF2B5EF4-FFF2-40B4-BE49-F238E27FC236}">
              <a16:creationId xmlns:a16="http://schemas.microsoft.com/office/drawing/2014/main" xmlns="" id="{00000000-0008-0000-0D00-000005000000}"/>
            </a:ext>
          </a:extLst>
        </xdr:cNvPr>
        <xdr:cNvSpPr/>
      </xdr:nvSpPr>
      <xdr:spPr>
        <a:xfrm>
          <a:off x="793494" y="3529294"/>
          <a:ext cx="9564943" cy="276375"/>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0D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17509</xdr:rowOff>
    </xdr:from>
    <xdr:to>
      <xdr:col>13</xdr:col>
      <xdr:colOff>131160</xdr:colOff>
      <xdr:row>32</xdr:row>
      <xdr:rowOff>305509</xdr:rowOff>
    </xdr:to>
    <xdr:sp macro="" textlink="">
      <xdr:nvSpPr>
        <xdr:cNvPr id="7" name="6 Rectángulo redondeado">
          <a:extLst>
            <a:ext uri="{FF2B5EF4-FFF2-40B4-BE49-F238E27FC236}">
              <a16:creationId xmlns:a16="http://schemas.microsoft.com/office/drawing/2014/main" xmlns="" id="{00000000-0008-0000-0D00-000007000000}"/>
            </a:ext>
          </a:extLst>
        </xdr:cNvPr>
        <xdr:cNvSpPr/>
      </xdr:nvSpPr>
      <xdr:spPr>
        <a:xfrm>
          <a:off x="1520733" y="61135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43</xdr:row>
      <xdr:rowOff>123260</xdr:rowOff>
    </xdr:from>
    <xdr:to>
      <xdr:col>13</xdr:col>
      <xdr:colOff>452437</xdr:colOff>
      <xdr:row>44</xdr:row>
      <xdr:rowOff>280571</xdr:rowOff>
    </xdr:to>
    <xdr:sp macro="" textlink="">
      <xdr:nvSpPr>
        <xdr:cNvPr id="8" name="7 Rectángulo redondeado">
          <a:extLst>
            <a:ext uri="{FF2B5EF4-FFF2-40B4-BE49-F238E27FC236}">
              <a16:creationId xmlns:a16="http://schemas.microsoft.com/office/drawing/2014/main" xmlns="" id="{00000000-0008-0000-0D00-000008000000}"/>
            </a:ext>
          </a:extLst>
        </xdr:cNvPr>
        <xdr:cNvSpPr/>
      </xdr:nvSpPr>
      <xdr:spPr>
        <a:xfrm>
          <a:off x="793494" y="8314760"/>
          <a:ext cx="9564943" cy="262086"/>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xdr:txBody>
    </xdr:sp>
    <xdr:clientData/>
  </xdr:twoCellAnchor>
  <xdr:twoCellAnchor>
    <xdr:from>
      <xdr:col>1</xdr:col>
      <xdr:colOff>758730</xdr:colOff>
      <xdr:row>45</xdr:row>
      <xdr:rowOff>11900</xdr:rowOff>
    </xdr:from>
    <xdr:to>
      <xdr:col>13</xdr:col>
      <xdr:colOff>131157</xdr:colOff>
      <xdr:row>45</xdr:row>
      <xdr:rowOff>299900</xdr:rowOff>
    </xdr:to>
    <xdr:sp macro="" textlink="">
      <xdr:nvSpPr>
        <xdr:cNvPr id="9" name="8 Rectángulo redondeado">
          <a:extLst>
            <a:ext uri="{FF2B5EF4-FFF2-40B4-BE49-F238E27FC236}">
              <a16:creationId xmlns:a16="http://schemas.microsoft.com/office/drawing/2014/main" xmlns="" id="{00000000-0008-0000-0D00-000009000000}"/>
            </a:ext>
          </a:extLst>
        </xdr:cNvPr>
        <xdr:cNvSpPr/>
      </xdr:nvSpPr>
      <xdr:spPr>
        <a:xfrm>
          <a:off x="1520730" y="8584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150018</xdr:rowOff>
    </xdr:from>
    <xdr:to>
      <xdr:col>13</xdr:col>
      <xdr:colOff>131160</xdr:colOff>
      <xdr:row>58</xdr:row>
      <xdr:rowOff>264187</xdr:rowOff>
    </xdr:to>
    <xdr:sp macro="" textlink="">
      <xdr:nvSpPr>
        <xdr:cNvPr id="10" name="9 Rectángulo redondeado">
          <a:extLst>
            <a:ext uri="{FF2B5EF4-FFF2-40B4-BE49-F238E27FC236}">
              <a16:creationId xmlns:a16="http://schemas.microsoft.com/office/drawing/2014/main" xmlns="" id="{00000000-0008-0000-0D00-00000A000000}"/>
            </a:ext>
          </a:extLst>
        </xdr:cNvPr>
        <xdr:cNvSpPr/>
      </xdr:nvSpPr>
      <xdr:spPr>
        <a:xfrm>
          <a:off x="1520733" y="11008518"/>
          <a:ext cx="8516427" cy="2284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0D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19</xdr:row>
      <xdr:rowOff>0</xdr:rowOff>
    </xdr:from>
    <xdr:to>
      <xdr:col>18</xdr:col>
      <xdr:colOff>750095</xdr:colOff>
      <xdr:row>29</xdr:row>
      <xdr:rowOff>214312</xdr:rowOff>
    </xdr:to>
    <xdr:graphicFrame macro="">
      <xdr:nvGraphicFramePr>
        <xdr:cNvPr id="13" name="12 Gráfico">
          <a:extLst>
            <a:ext uri="{FF2B5EF4-FFF2-40B4-BE49-F238E27FC236}">
              <a16:creationId xmlns:a16="http://schemas.microsoft.com/office/drawing/2014/main" xmlns=""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xdr:col>
      <xdr:colOff>1870912</xdr:colOff>
      <xdr:row>0</xdr:row>
      <xdr:rowOff>652230</xdr:rowOff>
    </xdr:to>
    <xdr:pic>
      <xdr:nvPicPr>
        <xdr:cNvPr id="14" name="Imagen 13">
          <a:extLst>
            <a:ext uri="{FF2B5EF4-FFF2-40B4-BE49-F238E27FC236}">
              <a16:creationId xmlns:a16="http://schemas.microsoft.com/office/drawing/2014/main" xmlns="" id="{DC1F274D-9D48-4B10-88CD-856E857862B2}"/>
            </a:ext>
          </a:extLst>
        </xdr:cNvPr>
        <xdr:cNvPicPr>
          <a:picLocks noChangeAspect="1"/>
        </xdr:cNvPicPr>
      </xdr:nvPicPr>
      <xdr:blipFill>
        <a:blip xmlns:r="http://schemas.openxmlformats.org/officeDocument/2006/relationships" r:embed="rId4"/>
        <a:stretch>
          <a:fillRect/>
        </a:stretch>
      </xdr:blipFill>
      <xdr:spPr>
        <a:xfrm>
          <a:off x="0" y="0"/>
          <a:ext cx="2298094" cy="65223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E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Vino </a:t>
          </a:r>
        </a:p>
      </xdr:txBody>
    </xdr:sp>
    <xdr:clientData/>
  </xdr:twoCellAnchor>
  <xdr:twoCellAnchor>
    <xdr:from>
      <xdr:col>1</xdr:col>
      <xdr:colOff>1927411</xdr:colOff>
      <xdr:row>0</xdr:row>
      <xdr:rowOff>40822</xdr:rowOff>
    </xdr:from>
    <xdr:to>
      <xdr:col>13</xdr:col>
      <xdr:colOff>631030</xdr:colOff>
      <xdr:row>0</xdr:row>
      <xdr:rowOff>636135</xdr:rowOff>
    </xdr:to>
    <xdr:sp macro="" textlink="">
      <xdr:nvSpPr>
        <xdr:cNvPr id="3" name="2 Rectángulo redondeado">
          <a:extLst>
            <a:ext uri="{FF2B5EF4-FFF2-40B4-BE49-F238E27FC236}">
              <a16:creationId xmlns:a16="http://schemas.microsoft.com/office/drawing/2014/main" xmlns="" id="{00000000-0008-0000-0E00-000003000000}"/>
            </a:ext>
          </a:extLst>
        </xdr:cNvPr>
        <xdr:cNvSpPr/>
      </xdr:nvSpPr>
      <xdr:spPr>
        <a:xfrm>
          <a:off x="2360705" y="40822"/>
          <a:ext cx="11015149"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E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88388</xdr:rowOff>
    </xdr:from>
    <xdr:to>
      <xdr:col>13</xdr:col>
      <xdr:colOff>452437</xdr:colOff>
      <xdr:row>19</xdr:row>
      <xdr:rowOff>250463</xdr:rowOff>
    </xdr:to>
    <xdr:sp macro="" textlink="">
      <xdr:nvSpPr>
        <xdr:cNvPr id="5" name="4 Rectángulo redondeado">
          <a:extLst>
            <a:ext uri="{FF2B5EF4-FFF2-40B4-BE49-F238E27FC236}">
              <a16:creationId xmlns:a16="http://schemas.microsoft.com/office/drawing/2014/main" xmlns="" id="{00000000-0008-0000-0E00-000005000000}"/>
            </a:ext>
          </a:extLst>
        </xdr:cNvPr>
        <xdr:cNvSpPr/>
      </xdr:nvSpPr>
      <xdr:spPr>
        <a:xfrm>
          <a:off x="793494" y="3517388"/>
          <a:ext cx="9564943" cy="295425"/>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0E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17509</xdr:rowOff>
    </xdr:from>
    <xdr:to>
      <xdr:col>13</xdr:col>
      <xdr:colOff>131160</xdr:colOff>
      <xdr:row>32</xdr:row>
      <xdr:rowOff>305509</xdr:rowOff>
    </xdr:to>
    <xdr:sp macro="" textlink="">
      <xdr:nvSpPr>
        <xdr:cNvPr id="7" name="6 Rectángulo redondeado">
          <a:extLst>
            <a:ext uri="{FF2B5EF4-FFF2-40B4-BE49-F238E27FC236}">
              <a16:creationId xmlns:a16="http://schemas.microsoft.com/office/drawing/2014/main" xmlns="" id="{00000000-0008-0000-0E00-000007000000}"/>
            </a:ext>
          </a:extLst>
        </xdr:cNvPr>
        <xdr:cNvSpPr/>
      </xdr:nvSpPr>
      <xdr:spPr>
        <a:xfrm>
          <a:off x="1520733" y="61135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44</xdr:row>
      <xdr:rowOff>123260</xdr:rowOff>
    </xdr:from>
    <xdr:to>
      <xdr:col>13</xdr:col>
      <xdr:colOff>452437</xdr:colOff>
      <xdr:row>45</xdr:row>
      <xdr:rowOff>280571</xdr:rowOff>
    </xdr:to>
    <xdr:sp macro="" textlink="">
      <xdr:nvSpPr>
        <xdr:cNvPr id="8" name="7 Rectángulo redondeado">
          <a:extLst>
            <a:ext uri="{FF2B5EF4-FFF2-40B4-BE49-F238E27FC236}">
              <a16:creationId xmlns:a16="http://schemas.microsoft.com/office/drawing/2014/main" xmlns="" id="{00000000-0008-0000-0E00-000008000000}"/>
            </a:ext>
          </a:extLst>
        </xdr:cNvPr>
        <xdr:cNvSpPr/>
      </xdr:nvSpPr>
      <xdr:spPr>
        <a:xfrm>
          <a:off x="793494" y="8505260"/>
          <a:ext cx="9564943" cy="262086"/>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xdr:txBody>
    </xdr:sp>
    <xdr:clientData/>
  </xdr:twoCellAnchor>
  <xdr:twoCellAnchor>
    <xdr:from>
      <xdr:col>1</xdr:col>
      <xdr:colOff>758730</xdr:colOff>
      <xdr:row>46</xdr:row>
      <xdr:rowOff>11900</xdr:rowOff>
    </xdr:from>
    <xdr:to>
      <xdr:col>13</xdr:col>
      <xdr:colOff>131157</xdr:colOff>
      <xdr:row>46</xdr:row>
      <xdr:rowOff>299900</xdr:rowOff>
    </xdr:to>
    <xdr:sp macro="" textlink="">
      <xdr:nvSpPr>
        <xdr:cNvPr id="9" name="8 Rectángulo redondeado">
          <a:extLst>
            <a:ext uri="{FF2B5EF4-FFF2-40B4-BE49-F238E27FC236}">
              <a16:creationId xmlns:a16="http://schemas.microsoft.com/office/drawing/2014/main" xmlns="" id="{00000000-0008-0000-0E00-000009000000}"/>
            </a:ext>
          </a:extLst>
        </xdr:cNvPr>
        <xdr:cNvSpPr/>
      </xdr:nvSpPr>
      <xdr:spPr>
        <a:xfrm>
          <a:off x="1520730" y="87749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58</xdr:row>
      <xdr:rowOff>150018</xdr:rowOff>
    </xdr:from>
    <xdr:to>
      <xdr:col>13</xdr:col>
      <xdr:colOff>131160</xdr:colOff>
      <xdr:row>59</xdr:row>
      <xdr:rowOff>264187</xdr:rowOff>
    </xdr:to>
    <xdr:sp macro="" textlink="">
      <xdr:nvSpPr>
        <xdr:cNvPr id="10" name="9 Rectángulo redondeado">
          <a:extLst>
            <a:ext uri="{FF2B5EF4-FFF2-40B4-BE49-F238E27FC236}">
              <a16:creationId xmlns:a16="http://schemas.microsoft.com/office/drawing/2014/main" xmlns="" id="{00000000-0008-0000-0E00-00000A000000}"/>
            </a:ext>
          </a:extLst>
        </xdr:cNvPr>
        <xdr:cNvSpPr/>
      </xdr:nvSpPr>
      <xdr:spPr>
        <a:xfrm>
          <a:off x="1520733" y="11199018"/>
          <a:ext cx="8516427" cy="2284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0E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19</xdr:row>
      <xdr:rowOff>0</xdr:rowOff>
    </xdr:from>
    <xdr:to>
      <xdr:col>18</xdr:col>
      <xdr:colOff>750095</xdr:colOff>
      <xdr:row>29</xdr:row>
      <xdr:rowOff>214312</xdr:rowOff>
    </xdr:to>
    <xdr:graphicFrame macro="">
      <xdr:nvGraphicFramePr>
        <xdr:cNvPr id="13" name="12 Gráfico">
          <a:extLst>
            <a:ext uri="{FF2B5EF4-FFF2-40B4-BE49-F238E27FC236}">
              <a16:creationId xmlns:a16="http://schemas.microsoft.com/office/drawing/2014/main" xmlns="" id="{00000000-0008-0000-0E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xdr:col>
      <xdr:colOff>1864800</xdr:colOff>
      <xdr:row>0</xdr:row>
      <xdr:rowOff>652230</xdr:rowOff>
    </xdr:to>
    <xdr:pic>
      <xdr:nvPicPr>
        <xdr:cNvPr id="14" name="Imagen 13">
          <a:extLst>
            <a:ext uri="{FF2B5EF4-FFF2-40B4-BE49-F238E27FC236}">
              <a16:creationId xmlns:a16="http://schemas.microsoft.com/office/drawing/2014/main" xmlns="" id="{129C5A13-F067-4523-BB21-14407584D9C1}"/>
            </a:ext>
          </a:extLst>
        </xdr:cNvPr>
        <xdr:cNvPicPr>
          <a:picLocks noChangeAspect="1"/>
        </xdr:cNvPicPr>
      </xdr:nvPicPr>
      <xdr:blipFill>
        <a:blip xmlns:r="http://schemas.openxmlformats.org/officeDocument/2006/relationships" r:embed="rId4"/>
        <a:stretch>
          <a:fillRect/>
        </a:stretch>
      </xdr:blipFill>
      <xdr:spPr>
        <a:xfrm>
          <a:off x="0" y="0"/>
          <a:ext cx="2298094" cy="65223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Vino Tinto</a:t>
          </a:r>
        </a:p>
      </xdr:txBody>
    </xdr:sp>
    <xdr:clientData/>
  </xdr:twoCellAnchor>
  <xdr:twoCellAnchor>
    <xdr:from>
      <xdr:col>1</xdr:col>
      <xdr:colOff>1942353</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0F00-000003000000}"/>
            </a:ext>
          </a:extLst>
        </xdr:cNvPr>
        <xdr:cNvSpPr/>
      </xdr:nvSpPr>
      <xdr:spPr>
        <a:xfrm>
          <a:off x="2375647" y="40822"/>
          <a:ext cx="10955384"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F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100294</xdr:rowOff>
    </xdr:from>
    <xdr:to>
      <xdr:col>13</xdr:col>
      <xdr:colOff>452437</xdr:colOff>
      <xdr:row>19</xdr:row>
      <xdr:rowOff>262369</xdr:rowOff>
    </xdr:to>
    <xdr:sp macro="" textlink="">
      <xdr:nvSpPr>
        <xdr:cNvPr id="5" name="4 Rectángulo redondeado">
          <a:extLst>
            <a:ext uri="{FF2B5EF4-FFF2-40B4-BE49-F238E27FC236}">
              <a16:creationId xmlns:a16="http://schemas.microsoft.com/office/drawing/2014/main" xmlns="" id="{00000000-0008-0000-0F00-000005000000}"/>
            </a:ext>
          </a:extLst>
        </xdr:cNvPr>
        <xdr:cNvSpPr/>
      </xdr:nvSpPr>
      <xdr:spPr>
        <a:xfrm>
          <a:off x="793494" y="3529294"/>
          <a:ext cx="9564943" cy="276375"/>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0F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17509</xdr:rowOff>
    </xdr:from>
    <xdr:to>
      <xdr:col>13</xdr:col>
      <xdr:colOff>131160</xdr:colOff>
      <xdr:row>32</xdr:row>
      <xdr:rowOff>305509</xdr:rowOff>
    </xdr:to>
    <xdr:sp macro="" textlink="">
      <xdr:nvSpPr>
        <xdr:cNvPr id="7" name="6 Rectángulo redondeado">
          <a:extLst>
            <a:ext uri="{FF2B5EF4-FFF2-40B4-BE49-F238E27FC236}">
              <a16:creationId xmlns:a16="http://schemas.microsoft.com/office/drawing/2014/main" xmlns="" id="{00000000-0008-0000-0F00-000007000000}"/>
            </a:ext>
          </a:extLst>
        </xdr:cNvPr>
        <xdr:cNvSpPr/>
      </xdr:nvSpPr>
      <xdr:spPr>
        <a:xfrm>
          <a:off x="1520733" y="61135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44</xdr:row>
      <xdr:rowOff>4196</xdr:rowOff>
    </xdr:from>
    <xdr:to>
      <xdr:col>13</xdr:col>
      <xdr:colOff>452437</xdr:colOff>
      <xdr:row>45</xdr:row>
      <xdr:rowOff>18633</xdr:rowOff>
    </xdr:to>
    <xdr:sp macro="" textlink="">
      <xdr:nvSpPr>
        <xdr:cNvPr id="8" name="7 Rectángulo redondeado">
          <a:extLst>
            <a:ext uri="{FF2B5EF4-FFF2-40B4-BE49-F238E27FC236}">
              <a16:creationId xmlns:a16="http://schemas.microsoft.com/office/drawing/2014/main" xmlns="" id="{00000000-0008-0000-0F00-000008000000}"/>
            </a:ext>
          </a:extLst>
        </xdr:cNvPr>
        <xdr:cNvSpPr/>
      </xdr:nvSpPr>
      <xdr:spPr>
        <a:xfrm>
          <a:off x="793494" y="8386196"/>
          <a:ext cx="9564943" cy="204937"/>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45</xdr:row>
      <xdr:rowOff>11900</xdr:rowOff>
    </xdr:from>
    <xdr:to>
      <xdr:col>13</xdr:col>
      <xdr:colOff>131157</xdr:colOff>
      <xdr:row>45</xdr:row>
      <xdr:rowOff>299900</xdr:rowOff>
    </xdr:to>
    <xdr:sp macro="" textlink="">
      <xdr:nvSpPr>
        <xdr:cNvPr id="9" name="8 Rectángulo redondeado">
          <a:extLst>
            <a:ext uri="{FF2B5EF4-FFF2-40B4-BE49-F238E27FC236}">
              <a16:creationId xmlns:a16="http://schemas.microsoft.com/office/drawing/2014/main" xmlns="" id="{00000000-0008-0000-0F00-000009000000}"/>
            </a:ext>
          </a:extLst>
        </xdr:cNvPr>
        <xdr:cNvSpPr/>
      </xdr:nvSpPr>
      <xdr:spPr>
        <a:xfrm>
          <a:off x="1520730" y="8584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190499</xdr:rowOff>
    </xdr:from>
    <xdr:to>
      <xdr:col>13</xdr:col>
      <xdr:colOff>131160</xdr:colOff>
      <xdr:row>58</xdr:row>
      <xdr:rowOff>276093</xdr:rowOff>
    </xdr:to>
    <xdr:sp macro="" textlink="">
      <xdr:nvSpPr>
        <xdr:cNvPr id="10" name="9 Rectángulo redondeado">
          <a:extLst>
            <a:ext uri="{FF2B5EF4-FFF2-40B4-BE49-F238E27FC236}">
              <a16:creationId xmlns:a16="http://schemas.microsoft.com/office/drawing/2014/main" xmlns="" id="{00000000-0008-0000-0F00-00000A000000}"/>
            </a:ext>
          </a:extLst>
        </xdr:cNvPr>
        <xdr:cNvSpPr/>
      </xdr:nvSpPr>
      <xdr:spPr>
        <a:xfrm>
          <a:off x="1520733" y="11048999"/>
          <a:ext cx="8516427" cy="1903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0F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0F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1864800</xdr:colOff>
      <xdr:row>0</xdr:row>
      <xdr:rowOff>652230</xdr:rowOff>
    </xdr:to>
    <xdr:pic>
      <xdr:nvPicPr>
        <xdr:cNvPr id="13" name="Imagen 12">
          <a:extLst>
            <a:ext uri="{FF2B5EF4-FFF2-40B4-BE49-F238E27FC236}">
              <a16:creationId xmlns:a16="http://schemas.microsoft.com/office/drawing/2014/main" xmlns="" id="{1DF59FED-F1E9-4FB2-9000-59E772E41344}"/>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0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Vino Blanco</a:t>
          </a:r>
        </a:p>
      </xdr:txBody>
    </xdr:sp>
    <xdr:clientData/>
  </xdr:twoCellAnchor>
  <xdr:twoCellAnchor>
    <xdr:from>
      <xdr:col>1</xdr:col>
      <xdr:colOff>1934882</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1000-000003000000}"/>
            </a:ext>
          </a:extLst>
        </xdr:cNvPr>
        <xdr:cNvSpPr/>
      </xdr:nvSpPr>
      <xdr:spPr>
        <a:xfrm>
          <a:off x="2368176" y="40822"/>
          <a:ext cx="11067443"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0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112200</xdr:rowOff>
    </xdr:from>
    <xdr:to>
      <xdr:col>13</xdr:col>
      <xdr:colOff>452437</xdr:colOff>
      <xdr:row>19</xdr:row>
      <xdr:rowOff>274275</xdr:rowOff>
    </xdr:to>
    <xdr:sp macro="" textlink="">
      <xdr:nvSpPr>
        <xdr:cNvPr id="5" name="4 Rectángulo redondeado">
          <a:extLst>
            <a:ext uri="{FF2B5EF4-FFF2-40B4-BE49-F238E27FC236}">
              <a16:creationId xmlns:a16="http://schemas.microsoft.com/office/drawing/2014/main" xmlns="" id="{00000000-0008-0000-1000-000005000000}"/>
            </a:ext>
          </a:extLst>
        </xdr:cNvPr>
        <xdr:cNvSpPr/>
      </xdr:nvSpPr>
      <xdr:spPr>
        <a:xfrm>
          <a:off x="793494" y="3541200"/>
          <a:ext cx="9564943" cy="26685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10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17509</xdr:rowOff>
    </xdr:from>
    <xdr:to>
      <xdr:col>13</xdr:col>
      <xdr:colOff>131160</xdr:colOff>
      <xdr:row>32</xdr:row>
      <xdr:rowOff>305509</xdr:rowOff>
    </xdr:to>
    <xdr:sp macro="" textlink="">
      <xdr:nvSpPr>
        <xdr:cNvPr id="7" name="6 Rectángulo redondeado">
          <a:extLst>
            <a:ext uri="{FF2B5EF4-FFF2-40B4-BE49-F238E27FC236}">
              <a16:creationId xmlns:a16="http://schemas.microsoft.com/office/drawing/2014/main" xmlns="" id="{00000000-0008-0000-1000-000007000000}"/>
            </a:ext>
          </a:extLst>
        </xdr:cNvPr>
        <xdr:cNvSpPr/>
      </xdr:nvSpPr>
      <xdr:spPr>
        <a:xfrm>
          <a:off x="1520733" y="61135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44</xdr:row>
      <xdr:rowOff>4196</xdr:rowOff>
    </xdr:from>
    <xdr:to>
      <xdr:col>13</xdr:col>
      <xdr:colOff>452437</xdr:colOff>
      <xdr:row>45</xdr:row>
      <xdr:rowOff>18633</xdr:rowOff>
    </xdr:to>
    <xdr:sp macro="" textlink="">
      <xdr:nvSpPr>
        <xdr:cNvPr id="8" name="7 Rectángulo redondeado">
          <a:extLst>
            <a:ext uri="{FF2B5EF4-FFF2-40B4-BE49-F238E27FC236}">
              <a16:creationId xmlns:a16="http://schemas.microsoft.com/office/drawing/2014/main" xmlns="" id="{00000000-0008-0000-1000-000008000000}"/>
            </a:ext>
          </a:extLst>
        </xdr:cNvPr>
        <xdr:cNvSpPr/>
      </xdr:nvSpPr>
      <xdr:spPr>
        <a:xfrm>
          <a:off x="793494" y="8386196"/>
          <a:ext cx="9564943" cy="204937"/>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45</xdr:row>
      <xdr:rowOff>47618</xdr:rowOff>
    </xdr:from>
    <xdr:to>
      <xdr:col>13</xdr:col>
      <xdr:colOff>131157</xdr:colOff>
      <xdr:row>45</xdr:row>
      <xdr:rowOff>335618</xdr:rowOff>
    </xdr:to>
    <xdr:sp macro="" textlink="">
      <xdr:nvSpPr>
        <xdr:cNvPr id="9" name="8 Rectángulo redondeado">
          <a:extLst>
            <a:ext uri="{FF2B5EF4-FFF2-40B4-BE49-F238E27FC236}">
              <a16:creationId xmlns:a16="http://schemas.microsoft.com/office/drawing/2014/main" xmlns="" id="{00000000-0008-0000-1000-000009000000}"/>
            </a:ext>
          </a:extLst>
        </xdr:cNvPr>
        <xdr:cNvSpPr/>
      </xdr:nvSpPr>
      <xdr:spPr>
        <a:xfrm>
          <a:off x="1520730" y="8620118"/>
          <a:ext cx="8516427" cy="1451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190499</xdr:rowOff>
    </xdr:from>
    <xdr:to>
      <xdr:col>13</xdr:col>
      <xdr:colOff>131160</xdr:colOff>
      <xdr:row>58</xdr:row>
      <xdr:rowOff>276093</xdr:rowOff>
    </xdr:to>
    <xdr:sp macro="" textlink="">
      <xdr:nvSpPr>
        <xdr:cNvPr id="10" name="9 Rectángulo redondeado">
          <a:extLst>
            <a:ext uri="{FF2B5EF4-FFF2-40B4-BE49-F238E27FC236}">
              <a16:creationId xmlns:a16="http://schemas.microsoft.com/office/drawing/2014/main" xmlns="" id="{00000000-0008-0000-1000-00000A000000}"/>
            </a:ext>
          </a:extLst>
        </xdr:cNvPr>
        <xdr:cNvSpPr/>
      </xdr:nvSpPr>
      <xdr:spPr>
        <a:xfrm>
          <a:off x="1520733" y="11048999"/>
          <a:ext cx="8516427" cy="1903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10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1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1864800</xdr:colOff>
      <xdr:row>0</xdr:row>
      <xdr:rowOff>652230</xdr:rowOff>
    </xdr:to>
    <xdr:pic>
      <xdr:nvPicPr>
        <xdr:cNvPr id="13" name="Imagen 12">
          <a:extLst>
            <a:ext uri="{FF2B5EF4-FFF2-40B4-BE49-F238E27FC236}">
              <a16:creationId xmlns:a16="http://schemas.microsoft.com/office/drawing/2014/main" xmlns="" id="{C0E28010-81DF-42D6-A4C6-61583C6A61A1}"/>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1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Vino Rosado</a:t>
          </a:r>
        </a:p>
      </xdr:txBody>
    </xdr:sp>
    <xdr:clientData/>
  </xdr:twoCellAnchor>
  <xdr:twoCellAnchor>
    <xdr:from>
      <xdr:col>1</xdr:col>
      <xdr:colOff>1941285</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1100-000003000000}"/>
            </a:ext>
          </a:extLst>
        </xdr:cNvPr>
        <xdr:cNvSpPr/>
      </xdr:nvSpPr>
      <xdr:spPr>
        <a:xfrm>
          <a:off x="2376714" y="40822"/>
          <a:ext cx="11081317"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1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112200</xdr:rowOff>
    </xdr:from>
    <xdr:to>
      <xdr:col>13</xdr:col>
      <xdr:colOff>452437</xdr:colOff>
      <xdr:row>19</xdr:row>
      <xdr:rowOff>274275</xdr:rowOff>
    </xdr:to>
    <xdr:sp macro="" textlink="">
      <xdr:nvSpPr>
        <xdr:cNvPr id="5" name="4 Rectángulo redondeado">
          <a:extLst>
            <a:ext uri="{FF2B5EF4-FFF2-40B4-BE49-F238E27FC236}">
              <a16:creationId xmlns:a16="http://schemas.microsoft.com/office/drawing/2014/main" xmlns="" id="{00000000-0008-0000-1100-000005000000}"/>
            </a:ext>
          </a:extLst>
        </xdr:cNvPr>
        <xdr:cNvSpPr/>
      </xdr:nvSpPr>
      <xdr:spPr>
        <a:xfrm>
          <a:off x="793494" y="3541200"/>
          <a:ext cx="9564943" cy="26685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11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17509</xdr:rowOff>
    </xdr:from>
    <xdr:to>
      <xdr:col>13</xdr:col>
      <xdr:colOff>131160</xdr:colOff>
      <xdr:row>32</xdr:row>
      <xdr:rowOff>305509</xdr:rowOff>
    </xdr:to>
    <xdr:sp macro="" textlink="">
      <xdr:nvSpPr>
        <xdr:cNvPr id="7" name="6 Rectángulo redondeado">
          <a:extLst>
            <a:ext uri="{FF2B5EF4-FFF2-40B4-BE49-F238E27FC236}">
              <a16:creationId xmlns:a16="http://schemas.microsoft.com/office/drawing/2014/main" xmlns="" id="{00000000-0008-0000-1100-000007000000}"/>
            </a:ext>
          </a:extLst>
        </xdr:cNvPr>
        <xdr:cNvSpPr/>
      </xdr:nvSpPr>
      <xdr:spPr>
        <a:xfrm>
          <a:off x="1520733" y="61135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44</xdr:row>
      <xdr:rowOff>4195</xdr:rowOff>
    </xdr:from>
    <xdr:to>
      <xdr:col>13</xdr:col>
      <xdr:colOff>452437</xdr:colOff>
      <xdr:row>45</xdr:row>
      <xdr:rowOff>18634</xdr:rowOff>
    </xdr:to>
    <xdr:sp macro="" textlink="">
      <xdr:nvSpPr>
        <xdr:cNvPr id="8" name="7 Rectángulo redondeado">
          <a:extLst>
            <a:ext uri="{FF2B5EF4-FFF2-40B4-BE49-F238E27FC236}">
              <a16:creationId xmlns:a16="http://schemas.microsoft.com/office/drawing/2014/main" xmlns="" id="{00000000-0008-0000-1100-000008000000}"/>
            </a:ext>
          </a:extLst>
        </xdr:cNvPr>
        <xdr:cNvSpPr/>
      </xdr:nvSpPr>
      <xdr:spPr>
        <a:xfrm>
          <a:off x="793494" y="8386195"/>
          <a:ext cx="9564943" cy="204939"/>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45</xdr:row>
      <xdr:rowOff>59524</xdr:rowOff>
    </xdr:from>
    <xdr:to>
      <xdr:col>13</xdr:col>
      <xdr:colOff>131157</xdr:colOff>
      <xdr:row>45</xdr:row>
      <xdr:rowOff>347524</xdr:rowOff>
    </xdr:to>
    <xdr:sp macro="" textlink="">
      <xdr:nvSpPr>
        <xdr:cNvPr id="9" name="8 Rectángulo redondeado">
          <a:extLst>
            <a:ext uri="{FF2B5EF4-FFF2-40B4-BE49-F238E27FC236}">
              <a16:creationId xmlns:a16="http://schemas.microsoft.com/office/drawing/2014/main" xmlns="" id="{00000000-0008-0000-1100-000009000000}"/>
            </a:ext>
          </a:extLst>
        </xdr:cNvPr>
        <xdr:cNvSpPr/>
      </xdr:nvSpPr>
      <xdr:spPr>
        <a:xfrm>
          <a:off x="1520730" y="8632024"/>
          <a:ext cx="8516427" cy="1356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190499</xdr:rowOff>
    </xdr:from>
    <xdr:to>
      <xdr:col>13</xdr:col>
      <xdr:colOff>131160</xdr:colOff>
      <xdr:row>58</xdr:row>
      <xdr:rowOff>276093</xdr:rowOff>
    </xdr:to>
    <xdr:sp macro="" textlink="">
      <xdr:nvSpPr>
        <xdr:cNvPr id="10" name="9 Rectángulo redondeado">
          <a:extLst>
            <a:ext uri="{FF2B5EF4-FFF2-40B4-BE49-F238E27FC236}">
              <a16:creationId xmlns:a16="http://schemas.microsoft.com/office/drawing/2014/main" xmlns="" id="{00000000-0008-0000-1100-00000A000000}"/>
            </a:ext>
          </a:extLst>
        </xdr:cNvPr>
        <xdr:cNvSpPr/>
      </xdr:nvSpPr>
      <xdr:spPr>
        <a:xfrm>
          <a:off x="1520733" y="11048999"/>
          <a:ext cx="8516427" cy="1903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11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1862665</xdr:colOff>
      <xdr:row>0</xdr:row>
      <xdr:rowOff>652230</xdr:rowOff>
    </xdr:to>
    <xdr:pic>
      <xdr:nvPicPr>
        <xdr:cNvPr id="13" name="Imagen 12">
          <a:extLst>
            <a:ext uri="{FF2B5EF4-FFF2-40B4-BE49-F238E27FC236}">
              <a16:creationId xmlns:a16="http://schemas.microsoft.com/office/drawing/2014/main" xmlns="" id="{3B5F30AB-D56F-4130-8006-6685B733C896}"/>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Tinto de Verano</a:t>
          </a:r>
        </a:p>
      </xdr:txBody>
    </xdr:sp>
    <xdr:clientData/>
  </xdr:twoCellAnchor>
  <xdr:twoCellAnchor>
    <xdr:from>
      <xdr:col>1</xdr:col>
      <xdr:colOff>1932214</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1200-000003000000}"/>
            </a:ext>
          </a:extLst>
        </xdr:cNvPr>
        <xdr:cNvSpPr/>
      </xdr:nvSpPr>
      <xdr:spPr>
        <a:xfrm>
          <a:off x="2367643" y="40822"/>
          <a:ext cx="11063174"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2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140775</xdr:rowOff>
    </xdr:from>
    <xdr:to>
      <xdr:col>13</xdr:col>
      <xdr:colOff>452437</xdr:colOff>
      <xdr:row>19</xdr:row>
      <xdr:rowOff>274275</xdr:rowOff>
    </xdr:to>
    <xdr:sp macro="" textlink="">
      <xdr:nvSpPr>
        <xdr:cNvPr id="5" name="4 Rectángulo redondeado">
          <a:extLst>
            <a:ext uri="{FF2B5EF4-FFF2-40B4-BE49-F238E27FC236}">
              <a16:creationId xmlns:a16="http://schemas.microsoft.com/office/drawing/2014/main" xmlns="" id="{00000000-0008-0000-1200-000005000000}"/>
            </a:ext>
          </a:extLst>
        </xdr:cNvPr>
        <xdr:cNvSpPr/>
      </xdr:nvSpPr>
      <xdr:spPr>
        <a:xfrm>
          <a:off x="793494" y="3569775"/>
          <a:ext cx="9564943" cy="238275"/>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20</xdr:row>
      <xdr:rowOff>29414</xdr:rowOff>
    </xdr:from>
    <xdr:to>
      <xdr:col>13</xdr:col>
      <xdr:colOff>123922</xdr:colOff>
      <xdr:row>20</xdr:row>
      <xdr:rowOff>317414</xdr:rowOff>
    </xdr:to>
    <xdr:sp macro="" textlink="">
      <xdr:nvSpPr>
        <xdr:cNvPr id="6" name="5 Rectángulo redondeado">
          <a:extLst>
            <a:ext uri="{FF2B5EF4-FFF2-40B4-BE49-F238E27FC236}">
              <a16:creationId xmlns:a16="http://schemas.microsoft.com/office/drawing/2014/main" xmlns="" id="{00000000-0008-0000-1200-000006000000}"/>
            </a:ext>
          </a:extLst>
        </xdr:cNvPr>
        <xdr:cNvSpPr/>
      </xdr:nvSpPr>
      <xdr:spPr>
        <a:xfrm>
          <a:off x="1513495" y="3839414"/>
          <a:ext cx="8516427" cy="1641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17509</xdr:rowOff>
    </xdr:from>
    <xdr:to>
      <xdr:col>13</xdr:col>
      <xdr:colOff>131160</xdr:colOff>
      <xdr:row>32</xdr:row>
      <xdr:rowOff>305509</xdr:rowOff>
    </xdr:to>
    <xdr:sp macro="" textlink="">
      <xdr:nvSpPr>
        <xdr:cNvPr id="7" name="6 Rectángulo redondeado">
          <a:extLst>
            <a:ext uri="{FF2B5EF4-FFF2-40B4-BE49-F238E27FC236}">
              <a16:creationId xmlns:a16="http://schemas.microsoft.com/office/drawing/2014/main" xmlns="" id="{00000000-0008-0000-1200-000007000000}"/>
            </a:ext>
          </a:extLst>
        </xdr:cNvPr>
        <xdr:cNvSpPr/>
      </xdr:nvSpPr>
      <xdr:spPr>
        <a:xfrm>
          <a:off x="1520733" y="61135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43</xdr:row>
      <xdr:rowOff>123260</xdr:rowOff>
    </xdr:from>
    <xdr:to>
      <xdr:col>13</xdr:col>
      <xdr:colOff>452437</xdr:colOff>
      <xdr:row>44</xdr:row>
      <xdr:rowOff>280571</xdr:rowOff>
    </xdr:to>
    <xdr:sp macro="" textlink="">
      <xdr:nvSpPr>
        <xdr:cNvPr id="8" name="7 Rectángulo redondeado">
          <a:extLst>
            <a:ext uri="{FF2B5EF4-FFF2-40B4-BE49-F238E27FC236}">
              <a16:creationId xmlns:a16="http://schemas.microsoft.com/office/drawing/2014/main" xmlns="" id="{00000000-0008-0000-1200-000008000000}"/>
            </a:ext>
          </a:extLst>
        </xdr:cNvPr>
        <xdr:cNvSpPr/>
      </xdr:nvSpPr>
      <xdr:spPr>
        <a:xfrm>
          <a:off x="793494" y="8314760"/>
          <a:ext cx="9564943" cy="262086"/>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45</xdr:row>
      <xdr:rowOff>11900</xdr:rowOff>
    </xdr:from>
    <xdr:to>
      <xdr:col>13</xdr:col>
      <xdr:colOff>131157</xdr:colOff>
      <xdr:row>45</xdr:row>
      <xdr:rowOff>299900</xdr:rowOff>
    </xdr:to>
    <xdr:sp macro="" textlink="">
      <xdr:nvSpPr>
        <xdr:cNvPr id="9" name="8 Rectángulo redondeado">
          <a:extLst>
            <a:ext uri="{FF2B5EF4-FFF2-40B4-BE49-F238E27FC236}">
              <a16:creationId xmlns:a16="http://schemas.microsoft.com/office/drawing/2014/main" xmlns="" id="{00000000-0008-0000-1200-000009000000}"/>
            </a:ext>
          </a:extLst>
        </xdr:cNvPr>
        <xdr:cNvSpPr/>
      </xdr:nvSpPr>
      <xdr:spPr>
        <a:xfrm>
          <a:off x="1520730" y="8584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150018</xdr:rowOff>
    </xdr:from>
    <xdr:to>
      <xdr:col>13</xdr:col>
      <xdr:colOff>131160</xdr:colOff>
      <xdr:row>58</xdr:row>
      <xdr:rowOff>264187</xdr:rowOff>
    </xdr:to>
    <xdr:sp macro="" textlink="">
      <xdr:nvSpPr>
        <xdr:cNvPr id="10" name="9 Rectángulo redondeado">
          <a:extLst>
            <a:ext uri="{FF2B5EF4-FFF2-40B4-BE49-F238E27FC236}">
              <a16:creationId xmlns:a16="http://schemas.microsoft.com/office/drawing/2014/main" xmlns="" id="{00000000-0008-0000-1200-00000A000000}"/>
            </a:ext>
          </a:extLst>
        </xdr:cNvPr>
        <xdr:cNvSpPr/>
      </xdr:nvSpPr>
      <xdr:spPr>
        <a:xfrm>
          <a:off x="1520733" y="11008518"/>
          <a:ext cx="8516427" cy="2284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12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1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1862665</xdr:colOff>
      <xdr:row>0</xdr:row>
      <xdr:rowOff>652230</xdr:rowOff>
    </xdr:to>
    <xdr:pic>
      <xdr:nvPicPr>
        <xdr:cNvPr id="13" name="Imagen 12">
          <a:extLst>
            <a:ext uri="{FF2B5EF4-FFF2-40B4-BE49-F238E27FC236}">
              <a16:creationId xmlns:a16="http://schemas.microsoft.com/office/drawing/2014/main" xmlns="" id="{FD668B59-B179-44DA-9851-248F3C8B3D29}"/>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200025</xdr:colOff>
      <xdr:row>0</xdr:row>
      <xdr:rowOff>95251</xdr:rowOff>
    </xdr:from>
    <xdr:to>
      <xdr:col>10</xdr:col>
      <xdr:colOff>447675</xdr:colOff>
      <xdr:row>2</xdr:row>
      <xdr:rowOff>66676</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7058025" y="95251"/>
          <a:ext cx="1009650" cy="352425"/>
        </a:xfrm>
        <a:prstGeom prst="roundRect">
          <a:avLst/>
        </a:prstGeom>
        <a:solidFill>
          <a:srgbClr val="006666"/>
        </a:solidFill>
        <a:ln w="9525" cap="flat" cmpd="sng" algn="ctr">
          <a:solidFill>
            <a:srgbClr val="4F81BD"/>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rgbClr val="4F81BD">
                    <a:shade val="2500"/>
                    <a:alpha val="6500"/>
                  </a:srgbClr>
                </a:solidFill>
                <a:prstDash val="solid"/>
              </a:ln>
              <a:solidFill>
                <a:srgbClr val="4F81BD">
                  <a:tint val="3000"/>
                  <a:alpha val="95000"/>
                </a:srgb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editAs="oneCell">
    <xdr:from>
      <xdr:col>0</xdr:col>
      <xdr:colOff>0</xdr:colOff>
      <xdr:row>0</xdr:row>
      <xdr:rowOff>0</xdr:rowOff>
    </xdr:from>
    <xdr:to>
      <xdr:col>3</xdr:col>
      <xdr:colOff>531091</xdr:colOff>
      <xdr:row>3</xdr:row>
      <xdr:rowOff>6618</xdr:rowOff>
    </xdr:to>
    <xdr:pic>
      <xdr:nvPicPr>
        <xdr:cNvPr id="3" name="Imagen 2">
          <a:extLst>
            <a:ext uri="{FF2B5EF4-FFF2-40B4-BE49-F238E27FC236}">
              <a16:creationId xmlns:a16="http://schemas.microsoft.com/office/drawing/2014/main" xmlns="" id="{B69BFD98-83D9-41F0-845A-794E92B91531}"/>
            </a:ext>
          </a:extLst>
        </xdr:cNvPr>
        <xdr:cNvPicPr>
          <a:picLocks noChangeAspect="1"/>
        </xdr:cNvPicPr>
      </xdr:nvPicPr>
      <xdr:blipFill>
        <a:blip xmlns:r="http://schemas.openxmlformats.org/officeDocument/2006/relationships" r:embed="rId2"/>
        <a:stretch>
          <a:fillRect/>
        </a:stretch>
      </xdr:blipFill>
      <xdr:spPr>
        <a:xfrm>
          <a:off x="0" y="0"/>
          <a:ext cx="2159000" cy="61275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3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Espumosos (inc. Cava)</a:t>
          </a:r>
        </a:p>
      </xdr:txBody>
    </xdr:sp>
    <xdr:clientData/>
  </xdr:twoCellAnchor>
  <xdr:twoCellAnchor>
    <xdr:from>
      <xdr:col>1</xdr:col>
      <xdr:colOff>1927412</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1300-000003000000}"/>
            </a:ext>
          </a:extLst>
        </xdr:cNvPr>
        <xdr:cNvSpPr/>
      </xdr:nvSpPr>
      <xdr:spPr>
        <a:xfrm>
          <a:off x="2360706" y="40822"/>
          <a:ext cx="10970325"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3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140775</xdr:rowOff>
    </xdr:from>
    <xdr:to>
      <xdr:col>13</xdr:col>
      <xdr:colOff>452437</xdr:colOff>
      <xdr:row>19</xdr:row>
      <xdr:rowOff>274275</xdr:rowOff>
    </xdr:to>
    <xdr:sp macro="" textlink="">
      <xdr:nvSpPr>
        <xdr:cNvPr id="5" name="4 Rectángulo redondeado">
          <a:extLst>
            <a:ext uri="{FF2B5EF4-FFF2-40B4-BE49-F238E27FC236}">
              <a16:creationId xmlns:a16="http://schemas.microsoft.com/office/drawing/2014/main" xmlns="" id="{00000000-0008-0000-1300-000005000000}"/>
            </a:ext>
          </a:extLst>
        </xdr:cNvPr>
        <xdr:cNvSpPr/>
      </xdr:nvSpPr>
      <xdr:spPr>
        <a:xfrm>
          <a:off x="793494" y="3569775"/>
          <a:ext cx="9564943" cy="238275"/>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13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17509</xdr:rowOff>
    </xdr:from>
    <xdr:to>
      <xdr:col>13</xdr:col>
      <xdr:colOff>131160</xdr:colOff>
      <xdr:row>32</xdr:row>
      <xdr:rowOff>305509</xdr:rowOff>
    </xdr:to>
    <xdr:sp macro="" textlink="">
      <xdr:nvSpPr>
        <xdr:cNvPr id="7" name="6 Rectángulo redondeado">
          <a:extLst>
            <a:ext uri="{FF2B5EF4-FFF2-40B4-BE49-F238E27FC236}">
              <a16:creationId xmlns:a16="http://schemas.microsoft.com/office/drawing/2014/main" xmlns="" id="{00000000-0008-0000-1300-000007000000}"/>
            </a:ext>
          </a:extLst>
        </xdr:cNvPr>
        <xdr:cNvSpPr/>
      </xdr:nvSpPr>
      <xdr:spPr>
        <a:xfrm>
          <a:off x="1520733" y="61135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44</xdr:row>
      <xdr:rowOff>4196</xdr:rowOff>
    </xdr:from>
    <xdr:to>
      <xdr:col>13</xdr:col>
      <xdr:colOff>452437</xdr:colOff>
      <xdr:row>45</xdr:row>
      <xdr:rowOff>18633</xdr:rowOff>
    </xdr:to>
    <xdr:sp macro="" textlink="">
      <xdr:nvSpPr>
        <xdr:cNvPr id="8" name="7 Rectángulo redondeado">
          <a:extLst>
            <a:ext uri="{FF2B5EF4-FFF2-40B4-BE49-F238E27FC236}">
              <a16:creationId xmlns:a16="http://schemas.microsoft.com/office/drawing/2014/main" xmlns="" id="{00000000-0008-0000-1300-000008000000}"/>
            </a:ext>
          </a:extLst>
        </xdr:cNvPr>
        <xdr:cNvSpPr/>
      </xdr:nvSpPr>
      <xdr:spPr>
        <a:xfrm>
          <a:off x="793494" y="8386196"/>
          <a:ext cx="9564943" cy="204937"/>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3. REGIONALIDAD (No se incluye Canarias)</a:t>
          </a:r>
        </a:p>
      </xdr:txBody>
    </xdr:sp>
    <xdr:clientData/>
  </xdr:twoCellAnchor>
  <xdr:twoCellAnchor>
    <xdr:from>
      <xdr:col>1</xdr:col>
      <xdr:colOff>758730</xdr:colOff>
      <xdr:row>45</xdr:row>
      <xdr:rowOff>11900</xdr:rowOff>
    </xdr:from>
    <xdr:to>
      <xdr:col>13</xdr:col>
      <xdr:colOff>131157</xdr:colOff>
      <xdr:row>45</xdr:row>
      <xdr:rowOff>299900</xdr:rowOff>
    </xdr:to>
    <xdr:sp macro="" textlink="">
      <xdr:nvSpPr>
        <xdr:cNvPr id="9" name="8 Rectángulo redondeado">
          <a:extLst>
            <a:ext uri="{FF2B5EF4-FFF2-40B4-BE49-F238E27FC236}">
              <a16:creationId xmlns:a16="http://schemas.microsoft.com/office/drawing/2014/main" xmlns="" id="{00000000-0008-0000-1300-000009000000}"/>
            </a:ext>
          </a:extLst>
        </xdr:cNvPr>
        <xdr:cNvSpPr/>
      </xdr:nvSpPr>
      <xdr:spPr>
        <a:xfrm>
          <a:off x="1520730" y="8584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190499</xdr:rowOff>
    </xdr:from>
    <xdr:to>
      <xdr:col>13</xdr:col>
      <xdr:colOff>131160</xdr:colOff>
      <xdr:row>58</xdr:row>
      <xdr:rowOff>276093</xdr:rowOff>
    </xdr:to>
    <xdr:sp macro="" textlink="">
      <xdr:nvSpPr>
        <xdr:cNvPr id="10" name="9 Rectángulo redondeado">
          <a:extLst>
            <a:ext uri="{FF2B5EF4-FFF2-40B4-BE49-F238E27FC236}">
              <a16:creationId xmlns:a16="http://schemas.microsoft.com/office/drawing/2014/main" xmlns="" id="{00000000-0008-0000-1300-00000A000000}"/>
            </a:ext>
          </a:extLst>
        </xdr:cNvPr>
        <xdr:cNvSpPr/>
      </xdr:nvSpPr>
      <xdr:spPr>
        <a:xfrm>
          <a:off x="1520733" y="11048999"/>
          <a:ext cx="8516427" cy="1903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13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1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1864800</xdr:colOff>
      <xdr:row>0</xdr:row>
      <xdr:rowOff>652230</xdr:rowOff>
    </xdr:to>
    <xdr:pic>
      <xdr:nvPicPr>
        <xdr:cNvPr id="13" name="Imagen 12">
          <a:extLst>
            <a:ext uri="{FF2B5EF4-FFF2-40B4-BE49-F238E27FC236}">
              <a16:creationId xmlns:a16="http://schemas.microsoft.com/office/drawing/2014/main" xmlns="" id="{656A5EE5-CF24-4BED-A267-752082139410}"/>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4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Sidra</a:t>
          </a:r>
        </a:p>
      </xdr:txBody>
    </xdr:sp>
    <xdr:clientData/>
  </xdr:twoCellAnchor>
  <xdr:twoCellAnchor>
    <xdr:from>
      <xdr:col>1</xdr:col>
      <xdr:colOff>1942353</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1400-000003000000}"/>
            </a:ext>
          </a:extLst>
        </xdr:cNvPr>
        <xdr:cNvSpPr/>
      </xdr:nvSpPr>
      <xdr:spPr>
        <a:xfrm>
          <a:off x="2375647" y="40822"/>
          <a:ext cx="10955384"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4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128869</xdr:rowOff>
    </xdr:from>
    <xdr:to>
      <xdr:col>13</xdr:col>
      <xdr:colOff>452437</xdr:colOff>
      <xdr:row>19</xdr:row>
      <xdr:rowOff>262369</xdr:rowOff>
    </xdr:to>
    <xdr:sp macro="" textlink="">
      <xdr:nvSpPr>
        <xdr:cNvPr id="5" name="4 Rectángulo redondeado">
          <a:extLst>
            <a:ext uri="{FF2B5EF4-FFF2-40B4-BE49-F238E27FC236}">
              <a16:creationId xmlns:a16="http://schemas.microsoft.com/office/drawing/2014/main" xmlns="" id="{00000000-0008-0000-1400-000005000000}"/>
            </a:ext>
          </a:extLst>
        </xdr:cNvPr>
        <xdr:cNvSpPr/>
      </xdr:nvSpPr>
      <xdr:spPr>
        <a:xfrm>
          <a:off x="793494" y="3557869"/>
          <a:ext cx="9564943" cy="24780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14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17509</xdr:rowOff>
    </xdr:from>
    <xdr:to>
      <xdr:col>13</xdr:col>
      <xdr:colOff>131160</xdr:colOff>
      <xdr:row>32</xdr:row>
      <xdr:rowOff>305509</xdr:rowOff>
    </xdr:to>
    <xdr:sp macro="" textlink="">
      <xdr:nvSpPr>
        <xdr:cNvPr id="7" name="6 Rectángulo redondeado">
          <a:extLst>
            <a:ext uri="{FF2B5EF4-FFF2-40B4-BE49-F238E27FC236}">
              <a16:creationId xmlns:a16="http://schemas.microsoft.com/office/drawing/2014/main" xmlns="" id="{00000000-0008-0000-1400-000007000000}"/>
            </a:ext>
          </a:extLst>
        </xdr:cNvPr>
        <xdr:cNvSpPr/>
      </xdr:nvSpPr>
      <xdr:spPr>
        <a:xfrm>
          <a:off x="1520733" y="61135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44</xdr:row>
      <xdr:rowOff>4196</xdr:rowOff>
    </xdr:from>
    <xdr:to>
      <xdr:col>13</xdr:col>
      <xdr:colOff>452437</xdr:colOff>
      <xdr:row>45</xdr:row>
      <xdr:rowOff>18633</xdr:rowOff>
    </xdr:to>
    <xdr:sp macro="" textlink="">
      <xdr:nvSpPr>
        <xdr:cNvPr id="8" name="7 Rectángulo redondeado">
          <a:extLst>
            <a:ext uri="{FF2B5EF4-FFF2-40B4-BE49-F238E27FC236}">
              <a16:creationId xmlns:a16="http://schemas.microsoft.com/office/drawing/2014/main" xmlns="" id="{00000000-0008-0000-1400-000008000000}"/>
            </a:ext>
          </a:extLst>
        </xdr:cNvPr>
        <xdr:cNvSpPr/>
      </xdr:nvSpPr>
      <xdr:spPr>
        <a:xfrm>
          <a:off x="793494" y="8386196"/>
          <a:ext cx="9564943" cy="204937"/>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3. REGIONALIDAD (No se incluye Canarias)</a:t>
          </a:r>
        </a:p>
      </xdr:txBody>
    </xdr:sp>
    <xdr:clientData/>
  </xdr:twoCellAnchor>
  <xdr:twoCellAnchor>
    <xdr:from>
      <xdr:col>1</xdr:col>
      <xdr:colOff>758730</xdr:colOff>
      <xdr:row>45</xdr:row>
      <xdr:rowOff>11900</xdr:rowOff>
    </xdr:from>
    <xdr:to>
      <xdr:col>13</xdr:col>
      <xdr:colOff>131157</xdr:colOff>
      <xdr:row>45</xdr:row>
      <xdr:rowOff>299900</xdr:rowOff>
    </xdr:to>
    <xdr:sp macro="" textlink="">
      <xdr:nvSpPr>
        <xdr:cNvPr id="9" name="8 Rectángulo redondeado">
          <a:extLst>
            <a:ext uri="{FF2B5EF4-FFF2-40B4-BE49-F238E27FC236}">
              <a16:creationId xmlns:a16="http://schemas.microsoft.com/office/drawing/2014/main" xmlns="" id="{00000000-0008-0000-1400-000009000000}"/>
            </a:ext>
          </a:extLst>
        </xdr:cNvPr>
        <xdr:cNvSpPr/>
      </xdr:nvSpPr>
      <xdr:spPr>
        <a:xfrm>
          <a:off x="1520730" y="8584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190499</xdr:rowOff>
    </xdr:from>
    <xdr:to>
      <xdr:col>13</xdr:col>
      <xdr:colOff>131160</xdr:colOff>
      <xdr:row>58</xdr:row>
      <xdr:rowOff>276093</xdr:rowOff>
    </xdr:to>
    <xdr:sp macro="" textlink="">
      <xdr:nvSpPr>
        <xdr:cNvPr id="10" name="9 Rectángulo redondeado">
          <a:extLst>
            <a:ext uri="{FF2B5EF4-FFF2-40B4-BE49-F238E27FC236}">
              <a16:creationId xmlns:a16="http://schemas.microsoft.com/office/drawing/2014/main" xmlns="" id="{00000000-0008-0000-1400-00000A000000}"/>
            </a:ext>
          </a:extLst>
        </xdr:cNvPr>
        <xdr:cNvSpPr/>
      </xdr:nvSpPr>
      <xdr:spPr>
        <a:xfrm>
          <a:off x="1520733" y="11048999"/>
          <a:ext cx="8516427" cy="1903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14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1864800</xdr:colOff>
      <xdr:row>0</xdr:row>
      <xdr:rowOff>652230</xdr:rowOff>
    </xdr:to>
    <xdr:pic>
      <xdr:nvPicPr>
        <xdr:cNvPr id="13" name="Imagen 12">
          <a:extLst>
            <a:ext uri="{FF2B5EF4-FFF2-40B4-BE49-F238E27FC236}">
              <a16:creationId xmlns:a16="http://schemas.microsoft.com/office/drawing/2014/main" xmlns="" id="{4B8A6F90-3644-4F41-9AB3-546F334CE5B1}"/>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5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 Total Bebidas Refrescantes</a:t>
          </a:r>
        </a:p>
      </xdr:txBody>
    </xdr:sp>
    <xdr:clientData/>
  </xdr:twoCellAnchor>
  <xdr:twoCellAnchor>
    <xdr:from>
      <xdr:col>1</xdr:col>
      <xdr:colOff>1974273</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1500-000003000000}"/>
            </a:ext>
          </a:extLst>
        </xdr:cNvPr>
        <xdr:cNvSpPr/>
      </xdr:nvSpPr>
      <xdr:spPr>
        <a:xfrm>
          <a:off x="2401455" y="40822"/>
          <a:ext cx="11102758"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5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97913</xdr:rowOff>
    </xdr:from>
    <xdr:to>
      <xdr:col>13</xdr:col>
      <xdr:colOff>452437</xdr:colOff>
      <xdr:row>19</xdr:row>
      <xdr:rowOff>250463</xdr:rowOff>
    </xdr:to>
    <xdr:sp macro="" textlink="">
      <xdr:nvSpPr>
        <xdr:cNvPr id="5" name="4 Rectángulo redondeado">
          <a:extLst>
            <a:ext uri="{FF2B5EF4-FFF2-40B4-BE49-F238E27FC236}">
              <a16:creationId xmlns:a16="http://schemas.microsoft.com/office/drawing/2014/main" xmlns="" id="{00000000-0008-0000-1500-000005000000}"/>
            </a:ext>
          </a:extLst>
        </xdr:cNvPr>
        <xdr:cNvSpPr/>
      </xdr:nvSpPr>
      <xdr:spPr>
        <a:xfrm>
          <a:off x="793494" y="3526913"/>
          <a:ext cx="9564943" cy="28590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15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33</xdr:row>
      <xdr:rowOff>17509</xdr:rowOff>
    </xdr:from>
    <xdr:to>
      <xdr:col>13</xdr:col>
      <xdr:colOff>131160</xdr:colOff>
      <xdr:row>33</xdr:row>
      <xdr:rowOff>305509</xdr:rowOff>
    </xdr:to>
    <xdr:sp macro="" textlink="">
      <xdr:nvSpPr>
        <xdr:cNvPr id="7" name="6 Rectángulo redondeado">
          <a:extLst>
            <a:ext uri="{FF2B5EF4-FFF2-40B4-BE49-F238E27FC236}">
              <a16:creationId xmlns:a16="http://schemas.microsoft.com/office/drawing/2014/main" xmlns="" id="{00000000-0008-0000-1500-000007000000}"/>
            </a:ext>
          </a:extLst>
        </xdr:cNvPr>
        <xdr:cNvSpPr/>
      </xdr:nvSpPr>
      <xdr:spPr>
        <a:xfrm>
          <a:off x="1520733" y="63040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45</xdr:row>
      <xdr:rowOff>116116</xdr:rowOff>
    </xdr:from>
    <xdr:to>
      <xdr:col>13</xdr:col>
      <xdr:colOff>452437</xdr:colOff>
      <xdr:row>46</xdr:row>
      <xdr:rowOff>268666</xdr:rowOff>
    </xdr:to>
    <xdr:sp macro="" textlink="">
      <xdr:nvSpPr>
        <xdr:cNvPr id="8" name="7 Rectángulo redondeado">
          <a:extLst>
            <a:ext uri="{FF2B5EF4-FFF2-40B4-BE49-F238E27FC236}">
              <a16:creationId xmlns:a16="http://schemas.microsoft.com/office/drawing/2014/main" xmlns="" id="{00000000-0008-0000-1500-000008000000}"/>
            </a:ext>
          </a:extLst>
        </xdr:cNvPr>
        <xdr:cNvSpPr/>
      </xdr:nvSpPr>
      <xdr:spPr>
        <a:xfrm>
          <a:off x="793494" y="8688616"/>
          <a:ext cx="9564943" cy="266850"/>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47</xdr:row>
      <xdr:rowOff>11900</xdr:rowOff>
    </xdr:from>
    <xdr:to>
      <xdr:col>13</xdr:col>
      <xdr:colOff>131157</xdr:colOff>
      <xdr:row>47</xdr:row>
      <xdr:rowOff>299900</xdr:rowOff>
    </xdr:to>
    <xdr:sp macro="" textlink="">
      <xdr:nvSpPr>
        <xdr:cNvPr id="9" name="8 Rectángulo redondeado">
          <a:extLst>
            <a:ext uri="{FF2B5EF4-FFF2-40B4-BE49-F238E27FC236}">
              <a16:creationId xmlns:a16="http://schemas.microsoft.com/office/drawing/2014/main" xmlns="" id="{00000000-0008-0000-1500-000009000000}"/>
            </a:ext>
          </a:extLst>
        </xdr:cNvPr>
        <xdr:cNvSpPr/>
      </xdr:nvSpPr>
      <xdr:spPr>
        <a:xfrm>
          <a:off x="1520730" y="8965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59</xdr:row>
      <xdr:rowOff>147637</xdr:rowOff>
    </xdr:from>
    <xdr:to>
      <xdr:col>13</xdr:col>
      <xdr:colOff>131160</xdr:colOff>
      <xdr:row>60</xdr:row>
      <xdr:rowOff>264187</xdr:rowOff>
    </xdr:to>
    <xdr:sp macro="" textlink="">
      <xdr:nvSpPr>
        <xdr:cNvPr id="10" name="9 Rectángulo redondeado">
          <a:extLst>
            <a:ext uri="{FF2B5EF4-FFF2-40B4-BE49-F238E27FC236}">
              <a16:creationId xmlns:a16="http://schemas.microsoft.com/office/drawing/2014/main" xmlns="" id="{00000000-0008-0000-1500-00000A000000}"/>
            </a:ext>
          </a:extLst>
        </xdr:cNvPr>
        <xdr:cNvSpPr/>
      </xdr:nvSpPr>
      <xdr:spPr>
        <a:xfrm>
          <a:off x="1520733" y="11387137"/>
          <a:ext cx="8516427" cy="23085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164595</xdr:rowOff>
    </xdr:from>
    <xdr:to>
      <xdr:col>13</xdr:col>
      <xdr:colOff>452437</xdr:colOff>
      <xdr:row>3</xdr:row>
      <xdr:rowOff>179033</xdr:rowOff>
    </xdr:to>
    <xdr:sp macro="" textlink="">
      <xdr:nvSpPr>
        <xdr:cNvPr id="11" name="10 Rectángulo redondeado">
          <a:extLst>
            <a:ext uri="{FF2B5EF4-FFF2-40B4-BE49-F238E27FC236}">
              <a16:creationId xmlns:a16="http://schemas.microsoft.com/office/drawing/2014/main" xmlns="" id="{00000000-0008-0000-1500-00000B000000}"/>
            </a:ext>
          </a:extLst>
        </xdr:cNvPr>
        <xdr:cNvSpPr/>
      </xdr:nvSpPr>
      <xdr:spPr>
        <a:xfrm>
          <a:off x="793494" y="545595"/>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1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19</xdr:row>
      <xdr:rowOff>0</xdr:rowOff>
    </xdr:from>
    <xdr:to>
      <xdr:col>18</xdr:col>
      <xdr:colOff>750095</xdr:colOff>
      <xdr:row>29</xdr:row>
      <xdr:rowOff>214312</xdr:rowOff>
    </xdr:to>
    <xdr:graphicFrame macro="">
      <xdr:nvGraphicFramePr>
        <xdr:cNvPr id="13" name="12 Gráfico">
          <a:extLst>
            <a:ext uri="{FF2B5EF4-FFF2-40B4-BE49-F238E27FC236}">
              <a16:creationId xmlns:a16="http://schemas.microsoft.com/office/drawing/2014/main" xmlns="" id="{00000000-0008-0000-1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xdr:col>
      <xdr:colOff>1870912</xdr:colOff>
      <xdr:row>0</xdr:row>
      <xdr:rowOff>652230</xdr:rowOff>
    </xdr:to>
    <xdr:pic>
      <xdr:nvPicPr>
        <xdr:cNvPr id="14" name="Imagen 13">
          <a:extLst>
            <a:ext uri="{FF2B5EF4-FFF2-40B4-BE49-F238E27FC236}">
              <a16:creationId xmlns:a16="http://schemas.microsoft.com/office/drawing/2014/main" xmlns="" id="{7A50E808-BC8F-4DA4-AD08-24EF70BC8FE2}"/>
            </a:ext>
          </a:extLst>
        </xdr:cNvPr>
        <xdr:cNvPicPr>
          <a:picLocks noChangeAspect="1"/>
        </xdr:cNvPicPr>
      </xdr:nvPicPr>
      <xdr:blipFill>
        <a:blip xmlns:r="http://schemas.openxmlformats.org/officeDocument/2006/relationships" r:embed="rId4"/>
        <a:stretch>
          <a:fillRect/>
        </a:stretch>
      </xdr:blipFill>
      <xdr:spPr>
        <a:xfrm>
          <a:off x="0" y="0"/>
          <a:ext cx="2298094" cy="65223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6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 Colas</a:t>
          </a:r>
        </a:p>
      </xdr:txBody>
    </xdr:sp>
    <xdr:clientData/>
  </xdr:twoCellAnchor>
  <xdr:twoCellAnchor>
    <xdr:from>
      <xdr:col>1</xdr:col>
      <xdr:colOff>1947333</xdr:colOff>
      <xdr:row>0</xdr:row>
      <xdr:rowOff>40822</xdr:rowOff>
    </xdr:from>
    <xdr:to>
      <xdr:col>13</xdr:col>
      <xdr:colOff>611981</xdr:colOff>
      <xdr:row>0</xdr:row>
      <xdr:rowOff>636135</xdr:rowOff>
    </xdr:to>
    <xdr:sp macro="" textlink="">
      <xdr:nvSpPr>
        <xdr:cNvPr id="3" name="2 Rectángulo redondeado">
          <a:extLst>
            <a:ext uri="{FF2B5EF4-FFF2-40B4-BE49-F238E27FC236}">
              <a16:creationId xmlns:a16="http://schemas.microsoft.com/office/drawing/2014/main" xmlns="" id="{00000000-0008-0000-1600-000003000000}"/>
            </a:ext>
          </a:extLst>
        </xdr:cNvPr>
        <xdr:cNvSpPr/>
      </xdr:nvSpPr>
      <xdr:spPr>
        <a:xfrm>
          <a:off x="2381250" y="40822"/>
          <a:ext cx="11152981"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6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86007</xdr:rowOff>
    </xdr:from>
    <xdr:to>
      <xdr:col>13</xdr:col>
      <xdr:colOff>452437</xdr:colOff>
      <xdr:row>19</xdr:row>
      <xdr:rowOff>238557</xdr:rowOff>
    </xdr:to>
    <xdr:sp macro="" textlink="">
      <xdr:nvSpPr>
        <xdr:cNvPr id="5" name="4 Rectángulo redondeado">
          <a:extLst>
            <a:ext uri="{FF2B5EF4-FFF2-40B4-BE49-F238E27FC236}">
              <a16:creationId xmlns:a16="http://schemas.microsoft.com/office/drawing/2014/main" xmlns="" id="{00000000-0008-0000-1600-000005000000}"/>
            </a:ext>
          </a:extLst>
        </xdr:cNvPr>
        <xdr:cNvSpPr/>
      </xdr:nvSpPr>
      <xdr:spPr>
        <a:xfrm>
          <a:off x="793494" y="3515007"/>
          <a:ext cx="9564943" cy="295425"/>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16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33</xdr:row>
      <xdr:rowOff>17509</xdr:rowOff>
    </xdr:from>
    <xdr:to>
      <xdr:col>13</xdr:col>
      <xdr:colOff>131160</xdr:colOff>
      <xdr:row>33</xdr:row>
      <xdr:rowOff>305509</xdr:rowOff>
    </xdr:to>
    <xdr:sp macro="" textlink="">
      <xdr:nvSpPr>
        <xdr:cNvPr id="7" name="6 Rectángulo redondeado">
          <a:extLst>
            <a:ext uri="{FF2B5EF4-FFF2-40B4-BE49-F238E27FC236}">
              <a16:creationId xmlns:a16="http://schemas.microsoft.com/office/drawing/2014/main" xmlns="" id="{00000000-0008-0000-1600-000007000000}"/>
            </a:ext>
          </a:extLst>
        </xdr:cNvPr>
        <xdr:cNvSpPr/>
      </xdr:nvSpPr>
      <xdr:spPr>
        <a:xfrm>
          <a:off x="1520733" y="63040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45</xdr:row>
      <xdr:rowOff>128022</xdr:rowOff>
    </xdr:from>
    <xdr:to>
      <xdr:col>13</xdr:col>
      <xdr:colOff>452437</xdr:colOff>
      <xdr:row>46</xdr:row>
      <xdr:rowOff>280572</xdr:rowOff>
    </xdr:to>
    <xdr:sp macro="" textlink="">
      <xdr:nvSpPr>
        <xdr:cNvPr id="8" name="7 Rectángulo redondeado">
          <a:extLst>
            <a:ext uri="{FF2B5EF4-FFF2-40B4-BE49-F238E27FC236}">
              <a16:creationId xmlns:a16="http://schemas.microsoft.com/office/drawing/2014/main" xmlns="" id="{00000000-0008-0000-1600-000008000000}"/>
            </a:ext>
          </a:extLst>
        </xdr:cNvPr>
        <xdr:cNvSpPr/>
      </xdr:nvSpPr>
      <xdr:spPr>
        <a:xfrm>
          <a:off x="793494" y="8700522"/>
          <a:ext cx="9564943" cy="257325"/>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47</xdr:row>
      <xdr:rowOff>11900</xdr:rowOff>
    </xdr:from>
    <xdr:to>
      <xdr:col>13</xdr:col>
      <xdr:colOff>131157</xdr:colOff>
      <xdr:row>47</xdr:row>
      <xdr:rowOff>299900</xdr:rowOff>
    </xdr:to>
    <xdr:sp macro="" textlink="">
      <xdr:nvSpPr>
        <xdr:cNvPr id="9" name="8 Rectángulo redondeado">
          <a:extLst>
            <a:ext uri="{FF2B5EF4-FFF2-40B4-BE49-F238E27FC236}">
              <a16:creationId xmlns:a16="http://schemas.microsoft.com/office/drawing/2014/main" xmlns="" id="{00000000-0008-0000-1600-000009000000}"/>
            </a:ext>
          </a:extLst>
        </xdr:cNvPr>
        <xdr:cNvSpPr/>
      </xdr:nvSpPr>
      <xdr:spPr>
        <a:xfrm>
          <a:off x="1520730" y="8965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59</xdr:row>
      <xdr:rowOff>178593</xdr:rowOff>
    </xdr:from>
    <xdr:to>
      <xdr:col>13</xdr:col>
      <xdr:colOff>131160</xdr:colOff>
      <xdr:row>60</xdr:row>
      <xdr:rowOff>276093</xdr:rowOff>
    </xdr:to>
    <xdr:sp macro="" textlink="">
      <xdr:nvSpPr>
        <xdr:cNvPr id="10" name="9 Rectángulo redondeado">
          <a:extLst>
            <a:ext uri="{FF2B5EF4-FFF2-40B4-BE49-F238E27FC236}">
              <a16:creationId xmlns:a16="http://schemas.microsoft.com/office/drawing/2014/main" xmlns="" id="{00000000-0008-0000-1600-00000A000000}"/>
            </a:ext>
          </a:extLst>
        </xdr:cNvPr>
        <xdr:cNvSpPr/>
      </xdr:nvSpPr>
      <xdr:spPr>
        <a:xfrm>
          <a:off x="1520733" y="11418093"/>
          <a:ext cx="8516427" cy="2022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164595</xdr:rowOff>
    </xdr:from>
    <xdr:to>
      <xdr:col>13</xdr:col>
      <xdr:colOff>452437</xdr:colOff>
      <xdr:row>3</xdr:row>
      <xdr:rowOff>179033</xdr:rowOff>
    </xdr:to>
    <xdr:sp macro="" textlink="">
      <xdr:nvSpPr>
        <xdr:cNvPr id="11" name="10 Rectángulo redondeado">
          <a:extLst>
            <a:ext uri="{FF2B5EF4-FFF2-40B4-BE49-F238E27FC236}">
              <a16:creationId xmlns:a16="http://schemas.microsoft.com/office/drawing/2014/main" xmlns="" id="{00000000-0008-0000-1600-00000B000000}"/>
            </a:ext>
          </a:extLst>
        </xdr:cNvPr>
        <xdr:cNvSpPr/>
      </xdr:nvSpPr>
      <xdr:spPr>
        <a:xfrm>
          <a:off x="793494" y="545595"/>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1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1864177</xdr:colOff>
      <xdr:row>0</xdr:row>
      <xdr:rowOff>652230</xdr:rowOff>
    </xdr:to>
    <xdr:pic>
      <xdr:nvPicPr>
        <xdr:cNvPr id="13" name="Imagen 12">
          <a:extLst>
            <a:ext uri="{FF2B5EF4-FFF2-40B4-BE49-F238E27FC236}">
              <a16:creationId xmlns:a16="http://schemas.microsoft.com/office/drawing/2014/main" xmlns="" id="{7FF465C3-A381-449E-8045-9C829008F4E3}"/>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7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 Frutas con Gas</a:t>
          </a:r>
        </a:p>
      </xdr:txBody>
    </xdr:sp>
    <xdr:clientData/>
  </xdr:twoCellAnchor>
  <xdr:twoCellAnchor>
    <xdr:from>
      <xdr:col>1</xdr:col>
      <xdr:colOff>1962727</xdr:colOff>
      <xdr:row>0</xdr:row>
      <xdr:rowOff>40822</xdr:rowOff>
    </xdr:from>
    <xdr:to>
      <xdr:col>13</xdr:col>
      <xdr:colOff>631030</xdr:colOff>
      <xdr:row>0</xdr:row>
      <xdr:rowOff>636135</xdr:rowOff>
    </xdr:to>
    <xdr:sp macro="" textlink="">
      <xdr:nvSpPr>
        <xdr:cNvPr id="3" name="2 Rectángulo redondeado">
          <a:extLst>
            <a:ext uri="{FF2B5EF4-FFF2-40B4-BE49-F238E27FC236}">
              <a16:creationId xmlns:a16="http://schemas.microsoft.com/office/drawing/2014/main" xmlns="" id="{00000000-0008-0000-1700-000003000000}"/>
            </a:ext>
          </a:extLst>
        </xdr:cNvPr>
        <xdr:cNvSpPr/>
      </xdr:nvSpPr>
      <xdr:spPr>
        <a:xfrm>
          <a:off x="2389909" y="40822"/>
          <a:ext cx="11160485"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7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109819</xdr:rowOff>
    </xdr:from>
    <xdr:to>
      <xdr:col>13</xdr:col>
      <xdr:colOff>452437</xdr:colOff>
      <xdr:row>19</xdr:row>
      <xdr:rowOff>262369</xdr:rowOff>
    </xdr:to>
    <xdr:sp macro="" textlink="">
      <xdr:nvSpPr>
        <xdr:cNvPr id="5" name="4 Rectángulo redondeado">
          <a:extLst>
            <a:ext uri="{FF2B5EF4-FFF2-40B4-BE49-F238E27FC236}">
              <a16:creationId xmlns:a16="http://schemas.microsoft.com/office/drawing/2014/main" xmlns="" id="{00000000-0008-0000-1700-000005000000}"/>
            </a:ext>
          </a:extLst>
        </xdr:cNvPr>
        <xdr:cNvSpPr/>
      </xdr:nvSpPr>
      <xdr:spPr>
        <a:xfrm>
          <a:off x="793494" y="3538819"/>
          <a:ext cx="9564943" cy="26685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17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33</xdr:row>
      <xdr:rowOff>17509</xdr:rowOff>
    </xdr:from>
    <xdr:to>
      <xdr:col>13</xdr:col>
      <xdr:colOff>131160</xdr:colOff>
      <xdr:row>33</xdr:row>
      <xdr:rowOff>305509</xdr:rowOff>
    </xdr:to>
    <xdr:sp macro="" textlink="">
      <xdr:nvSpPr>
        <xdr:cNvPr id="7" name="6 Rectángulo redondeado">
          <a:extLst>
            <a:ext uri="{FF2B5EF4-FFF2-40B4-BE49-F238E27FC236}">
              <a16:creationId xmlns:a16="http://schemas.microsoft.com/office/drawing/2014/main" xmlns="" id="{00000000-0008-0000-1700-000007000000}"/>
            </a:ext>
          </a:extLst>
        </xdr:cNvPr>
        <xdr:cNvSpPr/>
      </xdr:nvSpPr>
      <xdr:spPr>
        <a:xfrm>
          <a:off x="1520733" y="63040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45</xdr:row>
      <xdr:rowOff>116116</xdr:rowOff>
    </xdr:from>
    <xdr:to>
      <xdr:col>13</xdr:col>
      <xdr:colOff>452437</xdr:colOff>
      <xdr:row>46</xdr:row>
      <xdr:rowOff>268666</xdr:rowOff>
    </xdr:to>
    <xdr:sp macro="" textlink="">
      <xdr:nvSpPr>
        <xdr:cNvPr id="8" name="7 Rectángulo redondeado">
          <a:extLst>
            <a:ext uri="{FF2B5EF4-FFF2-40B4-BE49-F238E27FC236}">
              <a16:creationId xmlns:a16="http://schemas.microsoft.com/office/drawing/2014/main" xmlns="" id="{00000000-0008-0000-1700-000008000000}"/>
            </a:ext>
          </a:extLst>
        </xdr:cNvPr>
        <xdr:cNvSpPr/>
      </xdr:nvSpPr>
      <xdr:spPr>
        <a:xfrm>
          <a:off x="793494" y="8688616"/>
          <a:ext cx="9564943" cy="266850"/>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47</xdr:row>
      <xdr:rowOff>11900</xdr:rowOff>
    </xdr:from>
    <xdr:to>
      <xdr:col>13</xdr:col>
      <xdr:colOff>131157</xdr:colOff>
      <xdr:row>47</xdr:row>
      <xdr:rowOff>299900</xdr:rowOff>
    </xdr:to>
    <xdr:sp macro="" textlink="">
      <xdr:nvSpPr>
        <xdr:cNvPr id="9" name="8 Rectángulo redondeado">
          <a:extLst>
            <a:ext uri="{FF2B5EF4-FFF2-40B4-BE49-F238E27FC236}">
              <a16:creationId xmlns:a16="http://schemas.microsoft.com/office/drawing/2014/main" xmlns="" id="{00000000-0008-0000-1700-000009000000}"/>
            </a:ext>
          </a:extLst>
        </xdr:cNvPr>
        <xdr:cNvSpPr/>
      </xdr:nvSpPr>
      <xdr:spPr>
        <a:xfrm>
          <a:off x="1520730" y="8965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59</xdr:row>
      <xdr:rowOff>178593</xdr:rowOff>
    </xdr:from>
    <xdr:to>
      <xdr:col>13</xdr:col>
      <xdr:colOff>131160</xdr:colOff>
      <xdr:row>60</xdr:row>
      <xdr:rowOff>276093</xdr:rowOff>
    </xdr:to>
    <xdr:sp macro="" textlink="">
      <xdr:nvSpPr>
        <xdr:cNvPr id="10" name="9 Rectángulo redondeado">
          <a:extLst>
            <a:ext uri="{FF2B5EF4-FFF2-40B4-BE49-F238E27FC236}">
              <a16:creationId xmlns:a16="http://schemas.microsoft.com/office/drawing/2014/main" xmlns="" id="{00000000-0008-0000-1700-00000A000000}"/>
            </a:ext>
          </a:extLst>
        </xdr:cNvPr>
        <xdr:cNvSpPr/>
      </xdr:nvSpPr>
      <xdr:spPr>
        <a:xfrm>
          <a:off x="1520733" y="11418093"/>
          <a:ext cx="8516427" cy="2022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164595</xdr:rowOff>
    </xdr:from>
    <xdr:to>
      <xdr:col>13</xdr:col>
      <xdr:colOff>452437</xdr:colOff>
      <xdr:row>3</xdr:row>
      <xdr:rowOff>179033</xdr:rowOff>
    </xdr:to>
    <xdr:sp macro="" textlink="">
      <xdr:nvSpPr>
        <xdr:cNvPr id="11" name="10 Rectángulo redondeado">
          <a:extLst>
            <a:ext uri="{FF2B5EF4-FFF2-40B4-BE49-F238E27FC236}">
              <a16:creationId xmlns:a16="http://schemas.microsoft.com/office/drawing/2014/main" xmlns="" id="{00000000-0008-0000-1700-00000B000000}"/>
            </a:ext>
          </a:extLst>
        </xdr:cNvPr>
        <xdr:cNvSpPr/>
      </xdr:nvSpPr>
      <xdr:spPr>
        <a:xfrm>
          <a:off x="793494" y="545595"/>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1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1870912</xdr:colOff>
      <xdr:row>0</xdr:row>
      <xdr:rowOff>652230</xdr:rowOff>
    </xdr:to>
    <xdr:pic>
      <xdr:nvPicPr>
        <xdr:cNvPr id="13" name="Imagen 12">
          <a:extLst>
            <a:ext uri="{FF2B5EF4-FFF2-40B4-BE49-F238E27FC236}">
              <a16:creationId xmlns:a16="http://schemas.microsoft.com/office/drawing/2014/main" xmlns="" id="{73425DE4-B40B-4818-9E91-D9B635F77A0A}"/>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8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 Frutas sin Gas</a:t>
          </a:r>
        </a:p>
      </xdr:txBody>
    </xdr:sp>
    <xdr:clientData/>
  </xdr:twoCellAnchor>
  <xdr:twoCellAnchor>
    <xdr:from>
      <xdr:col>1</xdr:col>
      <xdr:colOff>1974273</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1800-000003000000}"/>
            </a:ext>
          </a:extLst>
        </xdr:cNvPr>
        <xdr:cNvSpPr/>
      </xdr:nvSpPr>
      <xdr:spPr>
        <a:xfrm>
          <a:off x="2401455" y="40822"/>
          <a:ext cx="10964212"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8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100294</xdr:rowOff>
    </xdr:from>
    <xdr:to>
      <xdr:col>13</xdr:col>
      <xdr:colOff>452437</xdr:colOff>
      <xdr:row>19</xdr:row>
      <xdr:rowOff>262369</xdr:rowOff>
    </xdr:to>
    <xdr:sp macro="" textlink="">
      <xdr:nvSpPr>
        <xdr:cNvPr id="5" name="4 Rectángulo redondeado">
          <a:extLst>
            <a:ext uri="{FF2B5EF4-FFF2-40B4-BE49-F238E27FC236}">
              <a16:creationId xmlns:a16="http://schemas.microsoft.com/office/drawing/2014/main" xmlns="" id="{00000000-0008-0000-1800-000005000000}"/>
            </a:ext>
          </a:extLst>
        </xdr:cNvPr>
        <xdr:cNvSpPr/>
      </xdr:nvSpPr>
      <xdr:spPr>
        <a:xfrm>
          <a:off x="793494" y="3529294"/>
          <a:ext cx="9564943" cy="276375"/>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20</xdr:row>
      <xdr:rowOff>5602</xdr:rowOff>
    </xdr:from>
    <xdr:to>
      <xdr:col>13</xdr:col>
      <xdr:colOff>123922</xdr:colOff>
      <xdr:row>20</xdr:row>
      <xdr:rowOff>293602</xdr:rowOff>
    </xdr:to>
    <xdr:sp macro="" textlink="">
      <xdr:nvSpPr>
        <xdr:cNvPr id="6" name="5 Rectángulo redondeado">
          <a:extLst>
            <a:ext uri="{FF2B5EF4-FFF2-40B4-BE49-F238E27FC236}">
              <a16:creationId xmlns:a16="http://schemas.microsoft.com/office/drawing/2014/main" xmlns="" id="{00000000-0008-0000-1800-000006000000}"/>
            </a:ext>
          </a:extLst>
        </xdr:cNvPr>
        <xdr:cNvSpPr/>
      </xdr:nvSpPr>
      <xdr:spPr>
        <a:xfrm>
          <a:off x="1513495" y="3815602"/>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33</xdr:row>
      <xdr:rowOff>17509</xdr:rowOff>
    </xdr:from>
    <xdr:to>
      <xdr:col>13</xdr:col>
      <xdr:colOff>131160</xdr:colOff>
      <xdr:row>33</xdr:row>
      <xdr:rowOff>305509</xdr:rowOff>
    </xdr:to>
    <xdr:sp macro="" textlink="">
      <xdr:nvSpPr>
        <xdr:cNvPr id="7" name="6 Rectángulo redondeado">
          <a:extLst>
            <a:ext uri="{FF2B5EF4-FFF2-40B4-BE49-F238E27FC236}">
              <a16:creationId xmlns:a16="http://schemas.microsoft.com/office/drawing/2014/main" xmlns="" id="{00000000-0008-0000-1800-000007000000}"/>
            </a:ext>
          </a:extLst>
        </xdr:cNvPr>
        <xdr:cNvSpPr/>
      </xdr:nvSpPr>
      <xdr:spPr>
        <a:xfrm>
          <a:off x="1520733" y="63040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45</xdr:row>
      <xdr:rowOff>158977</xdr:rowOff>
    </xdr:from>
    <xdr:to>
      <xdr:col>13</xdr:col>
      <xdr:colOff>452437</xdr:colOff>
      <xdr:row>47</xdr:row>
      <xdr:rowOff>6727</xdr:rowOff>
    </xdr:to>
    <xdr:sp macro="" textlink="">
      <xdr:nvSpPr>
        <xdr:cNvPr id="8" name="7 Rectángulo redondeado">
          <a:extLst>
            <a:ext uri="{FF2B5EF4-FFF2-40B4-BE49-F238E27FC236}">
              <a16:creationId xmlns:a16="http://schemas.microsoft.com/office/drawing/2014/main" xmlns="" id="{00000000-0008-0000-1800-000008000000}"/>
            </a:ext>
          </a:extLst>
        </xdr:cNvPr>
        <xdr:cNvSpPr/>
      </xdr:nvSpPr>
      <xdr:spPr>
        <a:xfrm>
          <a:off x="793494" y="8731477"/>
          <a:ext cx="9564943" cy="228750"/>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47</xdr:row>
      <xdr:rowOff>47618</xdr:rowOff>
    </xdr:from>
    <xdr:to>
      <xdr:col>13</xdr:col>
      <xdr:colOff>131157</xdr:colOff>
      <xdr:row>47</xdr:row>
      <xdr:rowOff>335618</xdr:rowOff>
    </xdr:to>
    <xdr:sp macro="" textlink="">
      <xdr:nvSpPr>
        <xdr:cNvPr id="9" name="8 Rectángulo redondeado">
          <a:extLst>
            <a:ext uri="{FF2B5EF4-FFF2-40B4-BE49-F238E27FC236}">
              <a16:creationId xmlns:a16="http://schemas.microsoft.com/office/drawing/2014/main" xmlns="" id="{00000000-0008-0000-1800-000009000000}"/>
            </a:ext>
          </a:extLst>
        </xdr:cNvPr>
        <xdr:cNvSpPr/>
      </xdr:nvSpPr>
      <xdr:spPr>
        <a:xfrm>
          <a:off x="1520730" y="9001118"/>
          <a:ext cx="8516427" cy="1451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59</xdr:row>
      <xdr:rowOff>166687</xdr:rowOff>
    </xdr:from>
    <xdr:to>
      <xdr:col>13</xdr:col>
      <xdr:colOff>131160</xdr:colOff>
      <xdr:row>60</xdr:row>
      <xdr:rowOff>264187</xdr:rowOff>
    </xdr:to>
    <xdr:sp macro="" textlink="">
      <xdr:nvSpPr>
        <xdr:cNvPr id="10" name="9 Rectángulo redondeado">
          <a:extLst>
            <a:ext uri="{FF2B5EF4-FFF2-40B4-BE49-F238E27FC236}">
              <a16:creationId xmlns:a16="http://schemas.microsoft.com/office/drawing/2014/main" xmlns="" id="{00000000-0008-0000-1800-00000A000000}"/>
            </a:ext>
          </a:extLst>
        </xdr:cNvPr>
        <xdr:cNvSpPr/>
      </xdr:nvSpPr>
      <xdr:spPr>
        <a:xfrm>
          <a:off x="1520733" y="11406187"/>
          <a:ext cx="8516427" cy="2118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18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1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1870912</xdr:colOff>
      <xdr:row>0</xdr:row>
      <xdr:rowOff>652230</xdr:rowOff>
    </xdr:to>
    <xdr:pic>
      <xdr:nvPicPr>
        <xdr:cNvPr id="13" name="Imagen 12">
          <a:extLst>
            <a:ext uri="{FF2B5EF4-FFF2-40B4-BE49-F238E27FC236}">
              <a16:creationId xmlns:a16="http://schemas.microsoft.com/office/drawing/2014/main" xmlns="" id="{B9A8ECC9-B166-4EC7-AFF2-7E195EE32AD0}"/>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9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 Mixers </a:t>
          </a:r>
          <a:r>
            <a:rPr kumimoji="0" lang="es-ES" sz="1600" b="0" i="0" u="none" strike="noStrike" kern="0" cap="none" spc="0" normalizeH="0" baseline="0" noProof="0">
              <a:ln>
                <a:noFill/>
              </a:ln>
              <a:solidFill>
                <a:sysClr val="windowText" lastClr="000000"/>
              </a:solidFill>
              <a:effectLst/>
              <a:uLnTx/>
              <a:uFillTx/>
              <a:latin typeface="Calibri"/>
              <a:ea typeface="+mn-ea"/>
              <a:cs typeface="+mn-cs"/>
            </a:rPr>
            <a:t>(Tónica, Bitter, Ginger Ale)</a:t>
          </a:r>
        </a:p>
      </xdr:txBody>
    </xdr:sp>
    <xdr:clientData/>
  </xdr:twoCellAnchor>
  <xdr:twoCellAnchor>
    <xdr:from>
      <xdr:col>1</xdr:col>
      <xdr:colOff>1974273</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1900-000003000000}"/>
            </a:ext>
          </a:extLst>
        </xdr:cNvPr>
        <xdr:cNvSpPr/>
      </xdr:nvSpPr>
      <xdr:spPr>
        <a:xfrm>
          <a:off x="2401455" y="40822"/>
          <a:ext cx="11252849"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9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112200</xdr:rowOff>
    </xdr:from>
    <xdr:to>
      <xdr:col>13</xdr:col>
      <xdr:colOff>452437</xdr:colOff>
      <xdr:row>19</xdr:row>
      <xdr:rowOff>274275</xdr:rowOff>
    </xdr:to>
    <xdr:sp macro="" textlink="">
      <xdr:nvSpPr>
        <xdr:cNvPr id="5" name="4 Rectángulo redondeado">
          <a:extLst>
            <a:ext uri="{FF2B5EF4-FFF2-40B4-BE49-F238E27FC236}">
              <a16:creationId xmlns:a16="http://schemas.microsoft.com/office/drawing/2014/main" xmlns="" id="{00000000-0008-0000-1900-000005000000}"/>
            </a:ext>
          </a:extLst>
        </xdr:cNvPr>
        <xdr:cNvSpPr/>
      </xdr:nvSpPr>
      <xdr:spPr>
        <a:xfrm>
          <a:off x="793494" y="3541200"/>
          <a:ext cx="9564943" cy="26685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20</xdr:row>
      <xdr:rowOff>17508</xdr:rowOff>
    </xdr:from>
    <xdr:to>
      <xdr:col>13</xdr:col>
      <xdr:colOff>123922</xdr:colOff>
      <xdr:row>20</xdr:row>
      <xdr:rowOff>305508</xdr:rowOff>
    </xdr:to>
    <xdr:sp macro="" textlink="">
      <xdr:nvSpPr>
        <xdr:cNvPr id="6" name="5 Rectángulo redondeado">
          <a:extLst>
            <a:ext uri="{FF2B5EF4-FFF2-40B4-BE49-F238E27FC236}">
              <a16:creationId xmlns:a16="http://schemas.microsoft.com/office/drawing/2014/main" xmlns="" id="{00000000-0008-0000-1900-000006000000}"/>
            </a:ext>
          </a:extLst>
        </xdr:cNvPr>
        <xdr:cNvSpPr/>
      </xdr:nvSpPr>
      <xdr:spPr>
        <a:xfrm>
          <a:off x="1513495" y="3827508"/>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33</xdr:row>
      <xdr:rowOff>17509</xdr:rowOff>
    </xdr:from>
    <xdr:to>
      <xdr:col>13</xdr:col>
      <xdr:colOff>131160</xdr:colOff>
      <xdr:row>33</xdr:row>
      <xdr:rowOff>305509</xdr:rowOff>
    </xdr:to>
    <xdr:sp macro="" textlink="">
      <xdr:nvSpPr>
        <xdr:cNvPr id="7" name="6 Rectángulo redondeado">
          <a:extLst>
            <a:ext uri="{FF2B5EF4-FFF2-40B4-BE49-F238E27FC236}">
              <a16:creationId xmlns:a16="http://schemas.microsoft.com/office/drawing/2014/main" xmlns="" id="{00000000-0008-0000-1900-000007000000}"/>
            </a:ext>
          </a:extLst>
        </xdr:cNvPr>
        <xdr:cNvSpPr/>
      </xdr:nvSpPr>
      <xdr:spPr>
        <a:xfrm>
          <a:off x="1520733" y="63040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45</xdr:row>
      <xdr:rowOff>158977</xdr:rowOff>
    </xdr:from>
    <xdr:to>
      <xdr:col>13</xdr:col>
      <xdr:colOff>452437</xdr:colOff>
      <xdr:row>47</xdr:row>
      <xdr:rowOff>6727</xdr:rowOff>
    </xdr:to>
    <xdr:sp macro="" textlink="">
      <xdr:nvSpPr>
        <xdr:cNvPr id="8" name="7 Rectángulo redondeado">
          <a:extLst>
            <a:ext uri="{FF2B5EF4-FFF2-40B4-BE49-F238E27FC236}">
              <a16:creationId xmlns:a16="http://schemas.microsoft.com/office/drawing/2014/main" xmlns="" id="{00000000-0008-0000-1900-000008000000}"/>
            </a:ext>
          </a:extLst>
        </xdr:cNvPr>
        <xdr:cNvSpPr/>
      </xdr:nvSpPr>
      <xdr:spPr>
        <a:xfrm>
          <a:off x="793494" y="8731477"/>
          <a:ext cx="9564943" cy="228750"/>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47</xdr:row>
      <xdr:rowOff>47618</xdr:rowOff>
    </xdr:from>
    <xdr:to>
      <xdr:col>13</xdr:col>
      <xdr:colOff>131157</xdr:colOff>
      <xdr:row>47</xdr:row>
      <xdr:rowOff>335618</xdr:rowOff>
    </xdr:to>
    <xdr:sp macro="" textlink="">
      <xdr:nvSpPr>
        <xdr:cNvPr id="9" name="8 Rectángulo redondeado">
          <a:extLst>
            <a:ext uri="{FF2B5EF4-FFF2-40B4-BE49-F238E27FC236}">
              <a16:creationId xmlns:a16="http://schemas.microsoft.com/office/drawing/2014/main" xmlns="" id="{00000000-0008-0000-1900-000009000000}"/>
            </a:ext>
          </a:extLst>
        </xdr:cNvPr>
        <xdr:cNvSpPr/>
      </xdr:nvSpPr>
      <xdr:spPr>
        <a:xfrm>
          <a:off x="1520730" y="9001118"/>
          <a:ext cx="8516427" cy="1451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59</xdr:row>
      <xdr:rowOff>178593</xdr:rowOff>
    </xdr:from>
    <xdr:to>
      <xdr:col>13</xdr:col>
      <xdr:colOff>131160</xdr:colOff>
      <xdr:row>60</xdr:row>
      <xdr:rowOff>276093</xdr:rowOff>
    </xdr:to>
    <xdr:sp macro="" textlink="">
      <xdr:nvSpPr>
        <xdr:cNvPr id="10" name="9 Rectángulo redondeado">
          <a:extLst>
            <a:ext uri="{FF2B5EF4-FFF2-40B4-BE49-F238E27FC236}">
              <a16:creationId xmlns:a16="http://schemas.microsoft.com/office/drawing/2014/main" xmlns="" id="{00000000-0008-0000-1900-00000A000000}"/>
            </a:ext>
          </a:extLst>
        </xdr:cNvPr>
        <xdr:cNvSpPr/>
      </xdr:nvSpPr>
      <xdr:spPr>
        <a:xfrm>
          <a:off x="1520733" y="11418093"/>
          <a:ext cx="8516427" cy="2022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19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18</xdr:row>
      <xdr:rowOff>0</xdr:rowOff>
    </xdr:to>
    <xdr:graphicFrame macro="">
      <xdr:nvGraphicFramePr>
        <xdr:cNvPr id="12" name="11 Gráfico">
          <a:extLst>
            <a:ext uri="{FF2B5EF4-FFF2-40B4-BE49-F238E27FC236}">
              <a16:creationId xmlns:a16="http://schemas.microsoft.com/office/drawing/2014/main" xmlns="" id="{00000000-0008-0000-1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1870912</xdr:colOff>
      <xdr:row>0</xdr:row>
      <xdr:rowOff>652230</xdr:rowOff>
    </xdr:to>
    <xdr:pic>
      <xdr:nvPicPr>
        <xdr:cNvPr id="13" name="Imagen 12">
          <a:extLst>
            <a:ext uri="{FF2B5EF4-FFF2-40B4-BE49-F238E27FC236}">
              <a16:creationId xmlns:a16="http://schemas.microsoft.com/office/drawing/2014/main" xmlns="" id="{8FCE66D7-53A4-482E-8311-5ACEAD24A94B}"/>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A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Isotónicas</a:t>
          </a:r>
        </a:p>
      </xdr:txBody>
    </xdr:sp>
    <xdr:clientData/>
  </xdr:twoCellAnchor>
  <xdr:twoCellAnchor>
    <xdr:from>
      <xdr:col>1</xdr:col>
      <xdr:colOff>1962727</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1A00-000003000000}"/>
            </a:ext>
          </a:extLst>
        </xdr:cNvPr>
        <xdr:cNvSpPr/>
      </xdr:nvSpPr>
      <xdr:spPr>
        <a:xfrm>
          <a:off x="2389909" y="40822"/>
          <a:ext cx="11218213"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A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140775</xdr:rowOff>
    </xdr:from>
    <xdr:to>
      <xdr:col>13</xdr:col>
      <xdr:colOff>452437</xdr:colOff>
      <xdr:row>19</xdr:row>
      <xdr:rowOff>274275</xdr:rowOff>
    </xdr:to>
    <xdr:sp macro="" textlink="">
      <xdr:nvSpPr>
        <xdr:cNvPr id="5" name="4 Rectángulo redondeado">
          <a:extLst>
            <a:ext uri="{FF2B5EF4-FFF2-40B4-BE49-F238E27FC236}">
              <a16:creationId xmlns:a16="http://schemas.microsoft.com/office/drawing/2014/main" xmlns="" id="{00000000-0008-0000-1A00-000005000000}"/>
            </a:ext>
          </a:extLst>
        </xdr:cNvPr>
        <xdr:cNvSpPr/>
      </xdr:nvSpPr>
      <xdr:spPr>
        <a:xfrm>
          <a:off x="793494" y="3569775"/>
          <a:ext cx="9564943" cy="238275"/>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20</xdr:row>
      <xdr:rowOff>17508</xdr:rowOff>
    </xdr:from>
    <xdr:to>
      <xdr:col>13</xdr:col>
      <xdr:colOff>123922</xdr:colOff>
      <xdr:row>20</xdr:row>
      <xdr:rowOff>305508</xdr:rowOff>
    </xdr:to>
    <xdr:sp macro="" textlink="">
      <xdr:nvSpPr>
        <xdr:cNvPr id="6" name="5 Rectángulo redondeado">
          <a:extLst>
            <a:ext uri="{FF2B5EF4-FFF2-40B4-BE49-F238E27FC236}">
              <a16:creationId xmlns:a16="http://schemas.microsoft.com/office/drawing/2014/main" xmlns="" id="{00000000-0008-0000-1A00-000006000000}"/>
            </a:ext>
          </a:extLst>
        </xdr:cNvPr>
        <xdr:cNvSpPr/>
      </xdr:nvSpPr>
      <xdr:spPr>
        <a:xfrm>
          <a:off x="1513495" y="3827508"/>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33</xdr:row>
      <xdr:rowOff>17509</xdr:rowOff>
    </xdr:from>
    <xdr:to>
      <xdr:col>13</xdr:col>
      <xdr:colOff>131160</xdr:colOff>
      <xdr:row>33</xdr:row>
      <xdr:rowOff>305509</xdr:rowOff>
    </xdr:to>
    <xdr:sp macro="" textlink="">
      <xdr:nvSpPr>
        <xdr:cNvPr id="7" name="6 Rectángulo redondeado">
          <a:extLst>
            <a:ext uri="{FF2B5EF4-FFF2-40B4-BE49-F238E27FC236}">
              <a16:creationId xmlns:a16="http://schemas.microsoft.com/office/drawing/2014/main" xmlns="" id="{00000000-0008-0000-1A00-000007000000}"/>
            </a:ext>
          </a:extLst>
        </xdr:cNvPr>
        <xdr:cNvSpPr/>
      </xdr:nvSpPr>
      <xdr:spPr>
        <a:xfrm>
          <a:off x="1520733" y="63040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45</xdr:row>
      <xdr:rowOff>139928</xdr:rowOff>
    </xdr:from>
    <xdr:to>
      <xdr:col>13</xdr:col>
      <xdr:colOff>452437</xdr:colOff>
      <xdr:row>46</xdr:row>
      <xdr:rowOff>292478</xdr:rowOff>
    </xdr:to>
    <xdr:sp macro="" textlink="">
      <xdr:nvSpPr>
        <xdr:cNvPr id="8" name="7 Rectángulo redondeado">
          <a:extLst>
            <a:ext uri="{FF2B5EF4-FFF2-40B4-BE49-F238E27FC236}">
              <a16:creationId xmlns:a16="http://schemas.microsoft.com/office/drawing/2014/main" xmlns="" id="{00000000-0008-0000-1A00-000008000000}"/>
            </a:ext>
          </a:extLst>
        </xdr:cNvPr>
        <xdr:cNvSpPr/>
      </xdr:nvSpPr>
      <xdr:spPr>
        <a:xfrm>
          <a:off x="793494" y="8712428"/>
          <a:ext cx="9564943" cy="238275"/>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47</xdr:row>
      <xdr:rowOff>11900</xdr:rowOff>
    </xdr:from>
    <xdr:to>
      <xdr:col>13</xdr:col>
      <xdr:colOff>131157</xdr:colOff>
      <xdr:row>47</xdr:row>
      <xdr:rowOff>299900</xdr:rowOff>
    </xdr:to>
    <xdr:sp macro="" textlink="">
      <xdr:nvSpPr>
        <xdr:cNvPr id="9" name="8 Rectángulo redondeado">
          <a:extLst>
            <a:ext uri="{FF2B5EF4-FFF2-40B4-BE49-F238E27FC236}">
              <a16:creationId xmlns:a16="http://schemas.microsoft.com/office/drawing/2014/main" xmlns="" id="{00000000-0008-0000-1A00-000009000000}"/>
            </a:ext>
          </a:extLst>
        </xdr:cNvPr>
        <xdr:cNvSpPr/>
      </xdr:nvSpPr>
      <xdr:spPr>
        <a:xfrm>
          <a:off x="1520730" y="8965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59</xdr:row>
      <xdr:rowOff>147637</xdr:rowOff>
    </xdr:from>
    <xdr:to>
      <xdr:col>13</xdr:col>
      <xdr:colOff>131160</xdr:colOff>
      <xdr:row>60</xdr:row>
      <xdr:rowOff>264187</xdr:rowOff>
    </xdr:to>
    <xdr:sp macro="" textlink="">
      <xdr:nvSpPr>
        <xdr:cNvPr id="10" name="9 Rectángulo redondeado">
          <a:extLst>
            <a:ext uri="{FF2B5EF4-FFF2-40B4-BE49-F238E27FC236}">
              <a16:creationId xmlns:a16="http://schemas.microsoft.com/office/drawing/2014/main" xmlns="" id="{00000000-0008-0000-1A00-00000A000000}"/>
            </a:ext>
          </a:extLst>
        </xdr:cNvPr>
        <xdr:cNvSpPr/>
      </xdr:nvSpPr>
      <xdr:spPr>
        <a:xfrm>
          <a:off x="1520733" y="11387137"/>
          <a:ext cx="8516427" cy="23085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164595</xdr:rowOff>
    </xdr:from>
    <xdr:to>
      <xdr:col>13</xdr:col>
      <xdr:colOff>452437</xdr:colOff>
      <xdr:row>3</xdr:row>
      <xdr:rowOff>179033</xdr:rowOff>
    </xdr:to>
    <xdr:sp macro="" textlink="">
      <xdr:nvSpPr>
        <xdr:cNvPr id="11" name="10 Rectángulo redondeado">
          <a:extLst>
            <a:ext uri="{FF2B5EF4-FFF2-40B4-BE49-F238E27FC236}">
              <a16:creationId xmlns:a16="http://schemas.microsoft.com/office/drawing/2014/main" xmlns="" id="{00000000-0008-0000-1A00-00000B000000}"/>
            </a:ext>
          </a:extLst>
        </xdr:cNvPr>
        <xdr:cNvSpPr/>
      </xdr:nvSpPr>
      <xdr:spPr>
        <a:xfrm>
          <a:off x="793494" y="545595"/>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1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1870912</xdr:colOff>
      <xdr:row>0</xdr:row>
      <xdr:rowOff>652230</xdr:rowOff>
    </xdr:to>
    <xdr:pic>
      <xdr:nvPicPr>
        <xdr:cNvPr id="13" name="Imagen 12">
          <a:extLst>
            <a:ext uri="{FF2B5EF4-FFF2-40B4-BE49-F238E27FC236}">
              <a16:creationId xmlns:a16="http://schemas.microsoft.com/office/drawing/2014/main" xmlns="" id="{A28414C0-68F3-40F2-BEAB-EAB34F4F36A6}"/>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B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Energéticas</a:t>
          </a:r>
        </a:p>
      </xdr:txBody>
    </xdr:sp>
    <xdr:clientData/>
  </xdr:twoCellAnchor>
  <xdr:twoCellAnchor>
    <xdr:from>
      <xdr:col>1</xdr:col>
      <xdr:colOff>1968499</xdr:colOff>
      <xdr:row>0</xdr:row>
      <xdr:rowOff>40822</xdr:rowOff>
    </xdr:from>
    <xdr:to>
      <xdr:col>13</xdr:col>
      <xdr:colOff>631030</xdr:colOff>
      <xdr:row>0</xdr:row>
      <xdr:rowOff>636135</xdr:rowOff>
    </xdr:to>
    <xdr:sp macro="" textlink="">
      <xdr:nvSpPr>
        <xdr:cNvPr id="3" name="2 Rectángulo redondeado">
          <a:extLst>
            <a:ext uri="{FF2B5EF4-FFF2-40B4-BE49-F238E27FC236}">
              <a16:creationId xmlns:a16="http://schemas.microsoft.com/office/drawing/2014/main" xmlns="" id="{00000000-0008-0000-1B00-000003000000}"/>
            </a:ext>
          </a:extLst>
        </xdr:cNvPr>
        <xdr:cNvSpPr/>
      </xdr:nvSpPr>
      <xdr:spPr>
        <a:xfrm>
          <a:off x="2403928" y="40822"/>
          <a:ext cx="11235531"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B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128869</xdr:rowOff>
    </xdr:from>
    <xdr:to>
      <xdr:col>13</xdr:col>
      <xdr:colOff>452437</xdr:colOff>
      <xdr:row>19</xdr:row>
      <xdr:rowOff>262369</xdr:rowOff>
    </xdr:to>
    <xdr:sp macro="" textlink="">
      <xdr:nvSpPr>
        <xdr:cNvPr id="5" name="4 Rectángulo redondeado">
          <a:extLst>
            <a:ext uri="{FF2B5EF4-FFF2-40B4-BE49-F238E27FC236}">
              <a16:creationId xmlns:a16="http://schemas.microsoft.com/office/drawing/2014/main" xmlns="" id="{00000000-0008-0000-1B00-000005000000}"/>
            </a:ext>
          </a:extLst>
        </xdr:cNvPr>
        <xdr:cNvSpPr/>
      </xdr:nvSpPr>
      <xdr:spPr>
        <a:xfrm>
          <a:off x="793494" y="3557869"/>
          <a:ext cx="9564943" cy="24780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1B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33</xdr:row>
      <xdr:rowOff>17509</xdr:rowOff>
    </xdr:from>
    <xdr:to>
      <xdr:col>13</xdr:col>
      <xdr:colOff>131160</xdr:colOff>
      <xdr:row>33</xdr:row>
      <xdr:rowOff>305509</xdr:rowOff>
    </xdr:to>
    <xdr:sp macro="" textlink="">
      <xdr:nvSpPr>
        <xdr:cNvPr id="7" name="6 Rectángulo redondeado">
          <a:extLst>
            <a:ext uri="{FF2B5EF4-FFF2-40B4-BE49-F238E27FC236}">
              <a16:creationId xmlns:a16="http://schemas.microsoft.com/office/drawing/2014/main" xmlns="" id="{00000000-0008-0000-1B00-000007000000}"/>
            </a:ext>
          </a:extLst>
        </xdr:cNvPr>
        <xdr:cNvSpPr/>
      </xdr:nvSpPr>
      <xdr:spPr>
        <a:xfrm>
          <a:off x="1520733" y="63040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46</xdr:row>
      <xdr:rowOff>8959</xdr:rowOff>
    </xdr:from>
    <xdr:to>
      <xdr:col>13</xdr:col>
      <xdr:colOff>452437</xdr:colOff>
      <xdr:row>47</xdr:row>
      <xdr:rowOff>18633</xdr:rowOff>
    </xdr:to>
    <xdr:sp macro="" textlink="">
      <xdr:nvSpPr>
        <xdr:cNvPr id="8" name="7 Rectángulo redondeado">
          <a:extLst>
            <a:ext uri="{FF2B5EF4-FFF2-40B4-BE49-F238E27FC236}">
              <a16:creationId xmlns:a16="http://schemas.microsoft.com/office/drawing/2014/main" xmlns="" id="{00000000-0008-0000-1B00-000008000000}"/>
            </a:ext>
          </a:extLst>
        </xdr:cNvPr>
        <xdr:cNvSpPr/>
      </xdr:nvSpPr>
      <xdr:spPr>
        <a:xfrm>
          <a:off x="793494" y="8771959"/>
          <a:ext cx="9564943" cy="200174"/>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47</xdr:row>
      <xdr:rowOff>47618</xdr:rowOff>
    </xdr:from>
    <xdr:to>
      <xdr:col>13</xdr:col>
      <xdr:colOff>131157</xdr:colOff>
      <xdr:row>47</xdr:row>
      <xdr:rowOff>335618</xdr:rowOff>
    </xdr:to>
    <xdr:sp macro="" textlink="">
      <xdr:nvSpPr>
        <xdr:cNvPr id="9" name="8 Rectángulo redondeado">
          <a:extLst>
            <a:ext uri="{FF2B5EF4-FFF2-40B4-BE49-F238E27FC236}">
              <a16:creationId xmlns:a16="http://schemas.microsoft.com/office/drawing/2014/main" xmlns="" id="{00000000-0008-0000-1B00-000009000000}"/>
            </a:ext>
          </a:extLst>
        </xdr:cNvPr>
        <xdr:cNvSpPr/>
      </xdr:nvSpPr>
      <xdr:spPr>
        <a:xfrm>
          <a:off x="1520730" y="9001118"/>
          <a:ext cx="8516427" cy="1451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59</xdr:row>
      <xdr:rowOff>178593</xdr:rowOff>
    </xdr:from>
    <xdr:to>
      <xdr:col>13</xdr:col>
      <xdr:colOff>131160</xdr:colOff>
      <xdr:row>60</xdr:row>
      <xdr:rowOff>276093</xdr:rowOff>
    </xdr:to>
    <xdr:sp macro="" textlink="">
      <xdr:nvSpPr>
        <xdr:cNvPr id="10" name="9 Rectángulo redondeado">
          <a:extLst>
            <a:ext uri="{FF2B5EF4-FFF2-40B4-BE49-F238E27FC236}">
              <a16:creationId xmlns:a16="http://schemas.microsoft.com/office/drawing/2014/main" xmlns="" id="{00000000-0008-0000-1B00-00000A000000}"/>
            </a:ext>
          </a:extLst>
        </xdr:cNvPr>
        <xdr:cNvSpPr/>
      </xdr:nvSpPr>
      <xdr:spPr>
        <a:xfrm>
          <a:off x="1520733" y="11418093"/>
          <a:ext cx="8516427" cy="2022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164595</xdr:rowOff>
    </xdr:from>
    <xdr:to>
      <xdr:col>13</xdr:col>
      <xdr:colOff>452437</xdr:colOff>
      <xdr:row>3</xdr:row>
      <xdr:rowOff>179033</xdr:rowOff>
    </xdr:to>
    <xdr:sp macro="" textlink="">
      <xdr:nvSpPr>
        <xdr:cNvPr id="11" name="10 Rectángulo redondeado">
          <a:extLst>
            <a:ext uri="{FF2B5EF4-FFF2-40B4-BE49-F238E27FC236}">
              <a16:creationId xmlns:a16="http://schemas.microsoft.com/office/drawing/2014/main" xmlns="" id="{00000000-0008-0000-1B00-00000B000000}"/>
            </a:ext>
          </a:extLst>
        </xdr:cNvPr>
        <xdr:cNvSpPr/>
      </xdr:nvSpPr>
      <xdr:spPr>
        <a:xfrm>
          <a:off x="793494" y="545595"/>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17</xdr:row>
      <xdr:rowOff>217714</xdr:rowOff>
    </xdr:to>
    <xdr:graphicFrame macro="">
      <xdr:nvGraphicFramePr>
        <xdr:cNvPr id="12" name="11 Gráfico">
          <a:extLst>
            <a:ext uri="{FF2B5EF4-FFF2-40B4-BE49-F238E27FC236}">
              <a16:creationId xmlns:a16="http://schemas.microsoft.com/office/drawing/2014/main" xmlns="" id="{00000000-0008-0000-1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1862665</xdr:colOff>
      <xdr:row>0</xdr:row>
      <xdr:rowOff>652230</xdr:rowOff>
    </xdr:to>
    <xdr:pic>
      <xdr:nvPicPr>
        <xdr:cNvPr id="13" name="Imagen 12">
          <a:extLst>
            <a:ext uri="{FF2B5EF4-FFF2-40B4-BE49-F238E27FC236}">
              <a16:creationId xmlns:a16="http://schemas.microsoft.com/office/drawing/2014/main" xmlns="" id="{C973B2B9-4125-4D9A-AF1D-52A4D0F5A55C}"/>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C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Gaseosa</a:t>
          </a:r>
        </a:p>
      </xdr:txBody>
    </xdr:sp>
    <xdr:clientData/>
  </xdr:twoCellAnchor>
  <xdr:twoCellAnchor>
    <xdr:from>
      <xdr:col>1</xdr:col>
      <xdr:colOff>1949824</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1C00-000003000000}"/>
            </a:ext>
          </a:extLst>
        </xdr:cNvPr>
        <xdr:cNvSpPr/>
      </xdr:nvSpPr>
      <xdr:spPr>
        <a:xfrm>
          <a:off x="2383118" y="40822"/>
          <a:ext cx="10918031"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C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116963</xdr:rowOff>
    </xdr:from>
    <xdr:to>
      <xdr:col>13</xdr:col>
      <xdr:colOff>452437</xdr:colOff>
      <xdr:row>19</xdr:row>
      <xdr:rowOff>250463</xdr:rowOff>
    </xdr:to>
    <xdr:sp macro="" textlink="">
      <xdr:nvSpPr>
        <xdr:cNvPr id="5" name="4 Rectángulo redondeado">
          <a:extLst>
            <a:ext uri="{FF2B5EF4-FFF2-40B4-BE49-F238E27FC236}">
              <a16:creationId xmlns:a16="http://schemas.microsoft.com/office/drawing/2014/main" xmlns="" id="{00000000-0008-0000-1C00-000005000000}"/>
            </a:ext>
          </a:extLst>
        </xdr:cNvPr>
        <xdr:cNvSpPr/>
      </xdr:nvSpPr>
      <xdr:spPr>
        <a:xfrm>
          <a:off x="793494" y="3545963"/>
          <a:ext cx="9564943" cy="26685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1C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33</xdr:row>
      <xdr:rowOff>17509</xdr:rowOff>
    </xdr:from>
    <xdr:to>
      <xdr:col>13</xdr:col>
      <xdr:colOff>131160</xdr:colOff>
      <xdr:row>33</xdr:row>
      <xdr:rowOff>305509</xdr:rowOff>
    </xdr:to>
    <xdr:sp macro="" textlink="">
      <xdr:nvSpPr>
        <xdr:cNvPr id="7" name="6 Rectángulo redondeado">
          <a:extLst>
            <a:ext uri="{FF2B5EF4-FFF2-40B4-BE49-F238E27FC236}">
              <a16:creationId xmlns:a16="http://schemas.microsoft.com/office/drawing/2014/main" xmlns="" id="{00000000-0008-0000-1C00-000007000000}"/>
            </a:ext>
          </a:extLst>
        </xdr:cNvPr>
        <xdr:cNvSpPr/>
      </xdr:nvSpPr>
      <xdr:spPr>
        <a:xfrm>
          <a:off x="1520733" y="63040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45</xdr:row>
      <xdr:rowOff>147072</xdr:rowOff>
    </xdr:from>
    <xdr:to>
      <xdr:col>13</xdr:col>
      <xdr:colOff>452437</xdr:colOff>
      <xdr:row>46</xdr:row>
      <xdr:rowOff>280571</xdr:rowOff>
    </xdr:to>
    <xdr:sp macro="" textlink="">
      <xdr:nvSpPr>
        <xdr:cNvPr id="8" name="7 Rectángulo redondeado">
          <a:extLst>
            <a:ext uri="{FF2B5EF4-FFF2-40B4-BE49-F238E27FC236}">
              <a16:creationId xmlns:a16="http://schemas.microsoft.com/office/drawing/2014/main" xmlns="" id="{00000000-0008-0000-1C00-000008000000}"/>
            </a:ext>
          </a:extLst>
        </xdr:cNvPr>
        <xdr:cNvSpPr/>
      </xdr:nvSpPr>
      <xdr:spPr>
        <a:xfrm>
          <a:off x="793494" y="8719572"/>
          <a:ext cx="9564943" cy="238274"/>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47</xdr:row>
      <xdr:rowOff>11900</xdr:rowOff>
    </xdr:from>
    <xdr:to>
      <xdr:col>13</xdr:col>
      <xdr:colOff>131157</xdr:colOff>
      <xdr:row>47</xdr:row>
      <xdr:rowOff>299900</xdr:rowOff>
    </xdr:to>
    <xdr:sp macro="" textlink="">
      <xdr:nvSpPr>
        <xdr:cNvPr id="9" name="8 Rectángulo redondeado">
          <a:extLst>
            <a:ext uri="{FF2B5EF4-FFF2-40B4-BE49-F238E27FC236}">
              <a16:creationId xmlns:a16="http://schemas.microsoft.com/office/drawing/2014/main" xmlns="" id="{00000000-0008-0000-1C00-000009000000}"/>
            </a:ext>
          </a:extLst>
        </xdr:cNvPr>
        <xdr:cNvSpPr/>
      </xdr:nvSpPr>
      <xdr:spPr>
        <a:xfrm>
          <a:off x="1520730" y="8965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59</xdr:row>
      <xdr:rowOff>178593</xdr:rowOff>
    </xdr:from>
    <xdr:to>
      <xdr:col>13</xdr:col>
      <xdr:colOff>131160</xdr:colOff>
      <xdr:row>60</xdr:row>
      <xdr:rowOff>276093</xdr:rowOff>
    </xdr:to>
    <xdr:sp macro="" textlink="">
      <xdr:nvSpPr>
        <xdr:cNvPr id="10" name="9 Rectángulo redondeado">
          <a:extLst>
            <a:ext uri="{FF2B5EF4-FFF2-40B4-BE49-F238E27FC236}">
              <a16:creationId xmlns:a16="http://schemas.microsoft.com/office/drawing/2014/main" xmlns="" id="{00000000-0008-0000-1C00-00000A000000}"/>
            </a:ext>
          </a:extLst>
        </xdr:cNvPr>
        <xdr:cNvSpPr/>
      </xdr:nvSpPr>
      <xdr:spPr>
        <a:xfrm>
          <a:off x="1520733" y="11418093"/>
          <a:ext cx="8516427" cy="2022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164595</xdr:rowOff>
    </xdr:from>
    <xdr:to>
      <xdr:col>13</xdr:col>
      <xdr:colOff>452437</xdr:colOff>
      <xdr:row>3</xdr:row>
      <xdr:rowOff>179033</xdr:rowOff>
    </xdr:to>
    <xdr:sp macro="" textlink="">
      <xdr:nvSpPr>
        <xdr:cNvPr id="11" name="10 Rectángulo redondeado">
          <a:extLst>
            <a:ext uri="{FF2B5EF4-FFF2-40B4-BE49-F238E27FC236}">
              <a16:creationId xmlns:a16="http://schemas.microsoft.com/office/drawing/2014/main" xmlns="" id="{00000000-0008-0000-1C00-00000B000000}"/>
            </a:ext>
          </a:extLst>
        </xdr:cNvPr>
        <xdr:cNvSpPr/>
      </xdr:nvSpPr>
      <xdr:spPr>
        <a:xfrm>
          <a:off x="793494" y="545595"/>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1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1864800</xdr:colOff>
      <xdr:row>0</xdr:row>
      <xdr:rowOff>652230</xdr:rowOff>
    </xdr:to>
    <xdr:pic>
      <xdr:nvPicPr>
        <xdr:cNvPr id="13" name="Imagen 12">
          <a:extLst>
            <a:ext uri="{FF2B5EF4-FFF2-40B4-BE49-F238E27FC236}">
              <a16:creationId xmlns:a16="http://schemas.microsoft.com/office/drawing/2014/main" xmlns="" id="{84BDB0D1-EEB0-4E15-80F9-CE20378A1CCD}"/>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200-000002000000}"/>
            </a:ext>
          </a:extLst>
        </xdr:cNvPr>
        <xdr:cNvSpPr txBox="1"/>
      </xdr:nvSpPr>
      <xdr:spPr>
        <a:xfrm>
          <a:off x="441069" y="726282"/>
          <a:ext cx="12467687" cy="42148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 Total Bebidas Frías</a:t>
          </a:r>
        </a:p>
      </xdr:txBody>
    </xdr:sp>
    <xdr:clientData/>
  </xdr:twoCellAnchor>
  <xdr:twoCellAnchor>
    <xdr:from>
      <xdr:col>1</xdr:col>
      <xdr:colOff>1980597</xdr:colOff>
      <xdr:row>0</xdr:row>
      <xdr:rowOff>40822</xdr:rowOff>
    </xdr:from>
    <xdr:to>
      <xdr:col>13</xdr:col>
      <xdr:colOff>631032</xdr:colOff>
      <xdr:row>0</xdr:row>
      <xdr:rowOff>650119</xdr:rowOff>
    </xdr:to>
    <xdr:sp macro="" textlink="">
      <xdr:nvSpPr>
        <xdr:cNvPr id="3" name="2 Rectángulo redondeado">
          <a:extLst>
            <a:ext uri="{FF2B5EF4-FFF2-40B4-BE49-F238E27FC236}">
              <a16:creationId xmlns:a16="http://schemas.microsoft.com/office/drawing/2014/main" xmlns="" id="{00000000-0008-0000-0200-000003000000}"/>
            </a:ext>
          </a:extLst>
        </xdr:cNvPr>
        <xdr:cNvSpPr/>
      </xdr:nvSpPr>
      <xdr:spPr>
        <a:xfrm>
          <a:off x="2419049" y="40822"/>
          <a:ext cx="11093412" cy="609297"/>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200-000004000000}"/>
            </a:ext>
          </a:extLst>
        </xdr:cNvPr>
        <xdr:cNvSpPr/>
      </xdr:nvSpPr>
      <xdr:spPr>
        <a:xfrm>
          <a:off x="9772649" y="115661"/>
          <a:ext cx="2576513" cy="432026"/>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97913</xdr:rowOff>
    </xdr:from>
    <xdr:to>
      <xdr:col>13</xdr:col>
      <xdr:colOff>452437</xdr:colOff>
      <xdr:row>19</xdr:row>
      <xdr:rowOff>250463</xdr:rowOff>
    </xdr:to>
    <xdr:sp macro="" textlink="">
      <xdr:nvSpPr>
        <xdr:cNvPr id="5" name="4 Rectángulo redondeado">
          <a:extLst>
            <a:ext uri="{FF2B5EF4-FFF2-40B4-BE49-F238E27FC236}">
              <a16:creationId xmlns:a16="http://schemas.microsoft.com/office/drawing/2014/main" xmlns="" id="{00000000-0008-0000-0200-000005000000}"/>
            </a:ext>
          </a:extLst>
        </xdr:cNvPr>
        <xdr:cNvSpPr/>
      </xdr:nvSpPr>
      <xdr:spPr>
        <a:xfrm>
          <a:off x="441069" y="5136638"/>
          <a:ext cx="12289093" cy="314475"/>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0200-000006000000}"/>
            </a:ext>
          </a:extLst>
        </xdr:cNvPr>
        <xdr:cNvSpPr/>
      </xdr:nvSpPr>
      <xdr:spPr>
        <a:xfrm>
          <a:off x="1161070" y="5503909"/>
          <a:ext cx="11240577" cy="292762"/>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33</xdr:row>
      <xdr:rowOff>17509</xdr:rowOff>
    </xdr:from>
    <xdr:to>
      <xdr:col>13</xdr:col>
      <xdr:colOff>131160</xdr:colOff>
      <xdr:row>33</xdr:row>
      <xdr:rowOff>305509</xdr:rowOff>
    </xdr:to>
    <xdr:sp macro="" textlink="">
      <xdr:nvSpPr>
        <xdr:cNvPr id="7" name="6 Rectángulo redondeado">
          <a:extLst>
            <a:ext uri="{FF2B5EF4-FFF2-40B4-BE49-F238E27FC236}">
              <a16:creationId xmlns:a16="http://schemas.microsoft.com/office/drawing/2014/main" xmlns="" id="{00000000-0008-0000-0200-000007000000}"/>
            </a:ext>
          </a:extLst>
        </xdr:cNvPr>
        <xdr:cNvSpPr/>
      </xdr:nvSpPr>
      <xdr:spPr>
        <a:xfrm>
          <a:off x="1168308" y="8790034"/>
          <a:ext cx="11240577" cy="2880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45</xdr:row>
      <xdr:rowOff>116116</xdr:rowOff>
    </xdr:from>
    <xdr:to>
      <xdr:col>13</xdr:col>
      <xdr:colOff>452437</xdr:colOff>
      <xdr:row>46</xdr:row>
      <xdr:rowOff>268666</xdr:rowOff>
    </xdr:to>
    <xdr:sp macro="" textlink="">
      <xdr:nvSpPr>
        <xdr:cNvPr id="8" name="7 Rectángulo redondeado">
          <a:extLst>
            <a:ext uri="{FF2B5EF4-FFF2-40B4-BE49-F238E27FC236}">
              <a16:creationId xmlns:a16="http://schemas.microsoft.com/office/drawing/2014/main" xmlns="" id="{00000000-0008-0000-0200-000008000000}"/>
            </a:ext>
          </a:extLst>
        </xdr:cNvPr>
        <xdr:cNvSpPr/>
      </xdr:nvSpPr>
      <xdr:spPr>
        <a:xfrm>
          <a:off x="441069" y="12089041"/>
          <a:ext cx="12289093" cy="314475"/>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47</xdr:row>
      <xdr:rowOff>11900</xdr:rowOff>
    </xdr:from>
    <xdr:to>
      <xdr:col>13</xdr:col>
      <xdr:colOff>131157</xdr:colOff>
      <xdr:row>47</xdr:row>
      <xdr:rowOff>299900</xdr:rowOff>
    </xdr:to>
    <xdr:sp macro="" textlink="">
      <xdr:nvSpPr>
        <xdr:cNvPr id="9" name="8 Rectángulo redondeado">
          <a:extLst>
            <a:ext uri="{FF2B5EF4-FFF2-40B4-BE49-F238E27FC236}">
              <a16:creationId xmlns:a16="http://schemas.microsoft.com/office/drawing/2014/main" xmlns="" id="{00000000-0008-0000-0200-000009000000}"/>
            </a:ext>
          </a:extLst>
        </xdr:cNvPr>
        <xdr:cNvSpPr/>
      </xdr:nvSpPr>
      <xdr:spPr>
        <a:xfrm>
          <a:off x="1168305" y="12461075"/>
          <a:ext cx="11240577" cy="2880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59</xdr:row>
      <xdr:rowOff>147637</xdr:rowOff>
    </xdr:from>
    <xdr:to>
      <xdr:col>13</xdr:col>
      <xdr:colOff>131160</xdr:colOff>
      <xdr:row>60</xdr:row>
      <xdr:rowOff>264187</xdr:rowOff>
    </xdr:to>
    <xdr:sp macro="" textlink="">
      <xdr:nvSpPr>
        <xdr:cNvPr id="10" name="9 Rectángulo redondeado">
          <a:extLst>
            <a:ext uri="{FF2B5EF4-FFF2-40B4-BE49-F238E27FC236}">
              <a16:creationId xmlns:a16="http://schemas.microsoft.com/office/drawing/2014/main" xmlns="" id="{00000000-0008-0000-0200-00000A000000}"/>
            </a:ext>
          </a:extLst>
        </xdr:cNvPr>
        <xdr:cNvSpPr/>
      </xdr:nvSpPr>
      <xdr:spPr>
        <a:xfrm>
          <a:off x="1168308" y="15797212"/>
          <a:ext cx="11240577" cy="2784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164595</xdr:rowOff>
    </xdr:from>
    <xdr:to>
      <xdr:col>13</xdr:col>
      <xdr:colOff>452437</xdr:colOff>
      <xdr:row>3</xdr:row>
      <xdr:rowOff>179033</xdr:rowOff>
    </xdr:to>
    <xdr:sp macro="" textlink="">
      <xdr:nvSpPr>
        <xdr:cNvPr id="11" name="10 Rectángulo redondeado">
          <a:extLst>
            <a:ext uri="{FF2B5EF4-FFF2-40B4-BE49-F238E27FC236}">
              <a16:creationId xmlns:a16="http://schemas.microsoft.com/office/drawing/2014/main" xmlns="" id="{00000000-0008-0000-0200-00000B000000}"/>
            </a:ext>
          </a:extLst>
        </xdr:cNvPr>
        <xdr:cNvSpPr/>
      </xdr:nvSpPr>
      <xdr:spPr>
        <a:xfrm>
          <a:off x="441069" y="1193295"/>
          <a:ext cx="12289093" cy="3192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19</xdr:row>
      <xdr:rowOff>0</xdr:rowOff>
    </xdr:from>
    <xdr:to>
      <xdr:col>18</xdr:col>
      <xdr:colOff>750093</xdr:colOff>
      <xdr:row>29</xdr:row>
      <xdr:rowOff>216973</xdr:rowOff>
    </xdr:to>
    <xdr:graphicFrame macro="">
      <xdr:nvGraphicFramePr>
        <xdr:cNvPr id="13" name="12 Gráfico">
          <a:extLst>
            <a:ext uri="{FF2B5EF4-FFF2-40B4-BE49-F238E27FC236}">
              <a16:creationId xmlns:a16="http://schemas.microsoft.com/office/drawing/2014/main" xmlns=""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11907</xdr:colOff>
      <xdr:row>32</xdr:row>
      <xdr:rowOff>47624</xdr:rowOff>
    </xdr:from>
    <xdr:to>
      <xdr:col>17</xdr:col>
      <xdr:colOff>738187</xdr:colOff>
      <xdr:row>42</xdr:row>
      <xdr:rowOff>4762</xdr:rowOff>
    </xdr:to>
    <xdr:graphicFrame macro="">
      <xdr:nvGraphicFramePr>
        <xdr:cNvPr id="14" name="13 Gráfico">
          <a:extLst>
            <a:ext uri="{FF2B5EF4-FFF2-40B4-BE49-F238E27FC236}">
              <a16:creationId xmlns:a16="http://schemas.microsoft.com/office/drawing/2014/main" xmlns=""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1</xdr:col>
      <xdr:colOff>1859642</xdr:colOff>
      <xdr:row>0</xdr:row>
      <xdr:rowOff>652230</xdr:rowOff>
    </xdr:to>
    <xdr:pic>
      <xdr:nvPicPr>
        <xdr:cNvPr id="15" name="Imagen 14">
          <a:extLst>
            <a:ext uri="{FF2B5EF4-FFF2-40B4-BE49-F238E27FC236}">
              <a16:creationId xmlns:a16="http://schemas.microsoft.com/office/drawing/2014/main" xmlns="" id="{643F4F04-8612-4A79-8B90-3F752079598D}"/>
            </a:ext>
          </a:extLst>
        </xdr:cNvPr>
        <xdr:cNvPicPr>
          <a:picLocks noChangeAspect="1"/>
        </xdr:cNvPicPr>
      </xdr:nvPicPr>
      <xdr:blipFill>
        <a:blip xmlns:r="http://schemas.openxmlformats.org/officeDocument/2006/relationships" r:embed="rId5"/>
        <a:stretch>
          <a:fillRect/>
        </a:stretch>
      </xdr:blipFill>
      <xdr:spPr>
        <a:xfrm>
          <a:off x="0" y="0"/>
          <a:ext cx="2298094" cy="65223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D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Resto Bebidas Refrescantes (Café Frío, Té frío, etc...)</a:t>
          </a:r>
        </a:p>
      </xdr:txBody>
    </xdr:sp>
    <xdr:clientData/>
  </xdr:twoCellAnchor>
  <xdr:twoCellAnchor>
    <xdr:from>
      <xdr:col>1</xdr:col>
      <xdr:colOff>1959427</xdr:colOff>
      <xdr:row>0</xdr:row>
      <xdr:rowOff>40822</xdr:rowOff>
    </xdr:from>
    <xdr:to>
      <xdr:col>13</xdr:col>
      <xdr:colOff>631030</xdr:colOff>
      <xdr:row>0</xdr:row>
      <xdr:rowOff>636135</xdr:rowOff>
    </xdr:to>
    <xdr:sp macro="" textlink="">
      <xdr:nvSpPr>
        <xdr:cNvPr id="3" name="2 Rectángulo redondeado">
          <a:extLst>
            <a:ext uri="{FF2B5EF4-FFF2-40B4-BE49-F238E27FC236}">
              <a16:creationId xmlns:a16="http://schemas.microsoft.com/office/drawing/2014/main" xmlns="" id="{00000000-0008-0000-1D00-000003000000}"/>
            </a:ext>
          </a:extLst>
        </xdr:cNvPr>
        <xdr:cNvSpPr/>
      </xdr:nvSpPr>
      <xdr:spPr>
        <a:xfrm>
          <a:off x="2394856" y="40822"/>
          <a:ext cx="11172031"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D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116963</xdr:rowOff>
    </xdr:from>
    <xdr:to>
      <xdr:col>13</xdr:col>
      <xdr:colOff>452437</xdr:colOff>
      <xdr:row>19</xdr:row>
      <xdr:rowOff>250463</xdr:rowOff>
    </xdr:to>
    <xdr:sp macro="" textlink="">
      <xdr:nvSpPr>
        <xdr:cNvPr id="5" name="4 Rectángulo redondeado">
          <a:extLst>
            <a:ext uri="{FF2B5EF4-FFF2-40B4-BE49-F238E27FC236}">
              <a16:creationId xmlns:a16="http://schemas.microsoft.com/office/drawing/2014/main" xmlns="" id="{00000000-0008-0000-1D00-000005000000}"/>
            </a:ext>
          </a:extLst>
        </xdr:cNvPr>
        <xdr:cNvSpPr/>
      </xdr:nvSpPr>
      <xdr:spPr>
        <a:xfrm>
          <a:off x="793494" y="3545963"/>
          <a:ext cx="9564943" cy="26685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1D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33</xdr:row>
      <xdr:rowOff>17509</xdr:rowOff>
    </xdr:from>
    <xdr:to>
      <xdr:col>13</xdr:col>
      <xdr:colOff>131160</xdr:colOff>
      <xdr:row>33</xdr:row>
      <xdr:rowOff>305509</xdr:rowOff>
    </xdr:to>
    <xdr:sp macro="" textlink="">
      <xdr:nvSpPr>
        <xdr:cNvPr id="7" name="6 Rectángulo redondeado">
          <a:extLst>
            <a:ext uri="{FF2B5EF4-FFF2-40B4-BE49-F238E27FC236}">
              <a16:creationId xmlns:a16="http://schemas.microsoft.com/office/drawing/2014/main" xmlns="" id="{00000000-0008-0000-1D00-000007000000}"/>
            </a:ext>
          </a:extLst>
        </xdr:cNvPr>
        <xdr:cNvSpPr/>
      </xdr:nvSpPr>
      <xdr:spPr>
        <a:xfrm>
          <a:off x="1520733" y="63040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45</xdr:row>
      <xdr:rowOff>135166</xdr:rowOff>
    </xdr:from>
    <xdr:to>
      <xdr:col>13</xdr:col>
      <xdr:colOff>452437</xdr:colOff>
      <xdr:row>46</xdr:row>
      <xdr:rowOff>268665</xdr:rowOff>
    </xdr:to>
    <xdr:sp macro="" textlink="">
      <xdr:nvSpPr>
        <xdr:cNvPr id="8" name="7 Rectángulo redondeado">
          <a:extLst>
            <a:ext uri="{FF2B5EF4-FFF2-40B4-BE49-F238E27FC236}">
              <a16:creationId xmlns:a16="http://schemas.microsoft.com/office/drawing/2014/main" xmlns="" id="{00000000-0008-0000-1D00-000008000000}"/>
            </a:ext>
          </a:extLst>
        </xdr:cNvPr>
        <xdr:cNvSpPr/>
      </xdr:nvSpPr>
      <xdr:spPr>
        <a:xfrm>
          <a:off x="793494" y="8707666"/>
          <a:ext cx="9564943" cy="247799"/>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47</xdr:row>
      <xdr:rowOff>11900</xdr:rowOff>
    </xdr:from>
    <xdr:to>
      <xdr:col>13</xdr:col>
      <xdr:colOff>131157</xdr:colOff>
      <xdr:row>47</xdr:row>
      <xdr:rowOff>299900</xdr:rowOff>
    </xdr:to>
    <xdr:sp macro="" textlink="">
      <xdr:nvSpPr>
        <xdr:cNvPr id="9" name="8 Rectángulo redondeado">
          <a:extLst>
            <a:ext uri="{FF2B5EF4-FFF2-40B4-BE49-F238E27FC236}">
              <a16:creationId xmlns:a16="http://schemas.microsoft.com/office/drawing/2014/main" xmlns="" id="{00000000-0008-0000-1D00-000009000000}"/>
            </a:ext>
          </a:extLst>
        </xdr:cNvPr>
        <xdr:cNvSpPr/>
      </xdr:nvSpPr>
      <xdr:spPr>
        <a:xfrm>
          <a:off x="1520730" y="8965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59</xdr:row>
      <xdr:rowOff>166687</xdr:rowOff>
    </xdr:from>
    <xdr:to>
      <xdr:col>13</xdr:col>
      <xdr:colOff>131160</xdr:colOff>
      <xdr:row>60</xdr:row>
      <xdr:rowOff>264187</xdr:rowOff>
    </xdr:to>
    <xdr:sp macro="" textlink="">
      <xdr:nvSpPr>
        <xdr:cNvPr id="10" name="9 Rectángulo redondeado">
          <a:extLst>
            <a:ext uri="{FF2B5EF4-FFF2-40B4-BE49-F238E27FC236}">
              <a16:creationId xmlns:a16="http://schemas.microsoft.com/office/drawing/2014/main" xmlns="" id="{00000000-0008-0000-1D00-00000A000000}"/>
            </a:ext>
          </a:extLst>
        </xdr:cNvPr>
        <xdr:cNvSpPr/>
      </xdr:nvSpPr>
      <xdr:spPr>
        <a:xfrm>
          <a:off x="1520733" y="11406187"/>
          <a:ext cx="8516427" cy="2118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164595</xdr:rowOff>
    </xdr:from>
    <xdr:to>
      <xdr:col>13</xdr:col>
      <xdr:colOff>452437</xdr:colOff>
      <xdr:row>3</xdr:row>
      <xdr:rowOff>179033</xdr:rowOff>
    </xdr:to>
    <xdr:sp macro="" textlink="">
      <xdr:nvSpPr>
        <xdr:cNvPr id="11" name="10 Rectángulo redondeado">
          <a:extLst>
            <a:ext uri="{FF2B5EF4-FFF2-40B4-BE49-F238E27FC236}">
              <a16:creationId xmlns:a16="http://schemas.microsoft.com/office/drawing/2014/main" xmlns="" id="{00000000-0008-0000-1D00-00000B000000}"/>
            </a:ext>
          </a:extLst>
        </xdr:cNvPr>
        <xdr:cNvSpPr/>
      </xdr:nvSpPr>
      <xdr:spPr>
        <a:xfrm>
          <a:off x="793494" y="545595"/>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17</xdr:row>
      <xdr:rowOff>217714</xdr:rowOff>
    </xdr:to>
    <xdr:graphicFrame macro="">
      <xdr:nvGraphicFramePr>
        <xdr:cNvPr id="12" name="11 Gráfico">
          <a:extLst>
            <a:ext uri="{FF2B5EF4-FFF2-40B4-BE49-F238E27FC236}">
              <a16:creationId xmlns:a16="http://schemas.microsoft.com/office/drawing/2014/main" xmlns="" id="{00000000-0008-0000-1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1862665</xdr:colOff>
      <xdr:row>0</xdr:row>
      <xdr:rowOff>652230</xdr:rowOff>
    </xdr:to>
    <xdr:pic>
      <xdr:nvPicPr>
        <xdr:cNvPr id="13" name="Imagen 12">
          <a:extLst>
            <a:ext uri="{FF2B5EF4-FFF2-40B4-BE49-F238E27FC236}">
              <a16:creationId xmlns:a16="http://schemas.microsoft.com/office/drawing/2014/main" xmlns="" id="{4A9C42B6-B66F-4400-9BF0-C3A44C5FEF05}"/>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E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Agua</a:t>
          </a:r>
        </a:p>
      </xdr:txBody>
    </xdr:sp>
    <xdr:clientData/>
  </xdr:twoCellAnchor>
  <xdr:twoCellAnchor>
    <xdr:from>
      <xdr:col>1</xdr:col>
      <xdr:colOff>1974273</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1E00-000003000000}"/>
            </a:ext>
          </a:extLst>
        </xdr:cNvPr>
        <xdr:cNvSpPr/>
      </xdr:nvSpPr>
      <xdr:spPr>
        <a:xfrm>
          <a:off x="2401455" y="40822"/>
          <a:ext cx="10964212"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E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116963</xdr:rowOff>
    </xdr:from>
    <xdr:to>
      <xdr:col>13</xdr:col>
      <xdr:colOff>452437</xdr:colOff>
      <xdr:row>19</xdr:row>
      <xdr:rowOff>250463</xdr:rowOff>
    </xdr:to>
    <xdr:sp macro="" textlink="">
      <xdr:nvSpPr>
        <xdr:cNvPr id="5" name="4 Rectángulo redondeado">
          <a:extLst>
            <a:ext uri="{FF2B5EF4-FFF2-40B4-BE49-F238E27FC236}">
              <a16:creationId xmlns:a16="http://schemas.microsoft.com/office/drawing/2014/main" xmlns="" id="{00000000-0008-0000-1E00-000005000000}"/>
            </a:ext>
          </a:extLst>
        </xdr:cNvPr>
        <xdr:cNvSpPr/>
      </xdr:nvSpPr>
      <xdr:spPr>
        <a:xfrm>
          <a:off x="793494" y="3545963"/>
          <a:ext cx="9564943" cy="26685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1E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33</xdr:row>
      <xdr:rowOff>17509</xdr:rowOff>
    </xdr:from>
    <xdr:to>
      <xdr:col>13</xdr:col>
      <xdr:colOff>131160</xdr:colOff>
      <xdr:row>33</xdr:row>
      <xdr:rowOff>305509</xdr:rowOff>
    </xdr:to>
    <xdr:sp macro="" textlink="">
      <xdr:nvSpPr>
        <xdr:cNvPr id="7" name="6 Rectángulo redondeado">
          <a:extLst>
            <a:ext uri="{FF2B5EF4-FFF2-40B4-BE49-F238E27FC236}">
              <a16:creationId xmlns:a16="http://schemas.microsoft.com/office/drawing/2014/main" xmlns="" id="{00000000-0008-0000-1E00-000007000000}"/>
            </a:ext>
          </a:extLst>
        </xdr:cNvPr>
        <xdr:cNvSpPr/>
      </xdr:nvSpPr>
      <xdr:spPr>
        <a:xfrm>
          <a:off x="1520733" y="63040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45</xdr:row>
      <xdr:rowOff>116116</xdr:rowOff>
    </xdr:from>
    <xdr:to>
      <xdr:col>13</xdr:col>
      <xdr:colOff>452437</xdr:colOff>
      <xdr:row>46</xdr:row>
      <xdr:rowOff>268666</xdr:rowOff>
    </xdr:to>
    <xdr:sp macro="" textlink="">
      <xdr:nvSpPr>
        <xdr:cNvPr id="8" name="7 Rectángulo redondeado">
          <a:extLst>
            <a:ext uri="{FF2B5EF4-FFF2-40B4-BE49-F238E27FC236}">
              <a16:creationId xmlns:a16="http://schemas.microsoft.com/office/drawing/2014/main" xmlns="" id="{00000000-0008-0000-1E00-000008000000}"/>
            </a:ext>
          </a:extLst>
        </xdr:cNvPr>
        <xdr:cNvSpPr/>
      </xdr:nvSpPr>
      <xdr:spPr>
        <a:xfrm>
          <a:off x="793494" y="8688616"/>
          <a:ext cx="9564943" cy="266850"/>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47</xdr:row>
      <xdr:rowOff>11900</xdr:rowOff>
    </xdr:from>
    <xdr:to>
      <xdr:col>13</xdr:col>
      <xdr:colOff>131157</xdr:colOff>
      <xdr:row>47</xdr:row>
      <xdr:rowOff>299900</xdr:rowOff>
    </xdr:to>
    <xdr:sp macro="" textlink="">
      <xdr:nvSpPr>
        <xdr:cNvPr id="9" name="8 Rectángulo redondeado">
          <a:extLst>
            <a:ext uri="{FF2B5EF4-FFF2-40B4-BE49-F238E27FC236}">
              <a16:creationId xmlns:a16="http://schemas.microsoft.com/office/drawing/2014/main" xmlns="" id="{00000000-0008-0000-1E00-000009000000}"/>
            </a:ext>
          </a:extLst>
        </xdr:cNvPr>
        <xdr:cNvSpPr/>
      </xdr:nvSpPr>
      <xdr:spPr>
        <a:xfrm>
          <a:off x="1520730" y="8965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59</xdr:row>
      <xdr:rowOff>178593</xdr:rowOff>
    </xdr:from>
    <xdr:to>
      <xdr:col>13</xdr:col>
      <xdr:colOff>131160</xdr:colOff>
      <xdr:row>60</xdr:row>
      <xdr:rowOff>276093</xdr:rowOff>
    </xdr:to>
    <xdr:sp macro="" textlink="">
      <xdr:nvSpPr>
        <xdr:cNvPr id="10" name="9 Rectángulo redondeado">
          <a:extLst>
            <a:ext uri="{FF2B5EF4-FFF2-40B4-BE49-F238E27FC236}">
              <a16:creationId xmlns:a16="http://schemas.microsoft.com/office/drawing/2014/main" xmlns="" id="{00000000-0008-0000-1E00-00000A000000}"/>
            </a:ext>
          </a:extLst>
        </xdr:cNvPr>
        <xdr:cNvSpPr/>
      </xdr:nvSpPr>
      <xdr:spPr>
        <a:xfrm>
          <a:off x="1520733" y="11418093"/>
          <a:ext cx="8516427" cy="2022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164595</xdr:rowOff>
    </xdr:from>
    <xdr:to>
      <xdr:col>13</xdr:col>
      <xdr:colOff>452437</xdr:colOff>
      <xdr:row>3</xdr:row>
      <xdr:rowOff>179033</xdr:rowOff>
    </xdr:to>
    <xdr:sp macro="" textlink="">
      <xdr:nvSpPr>
        <xdr:cNvPr id="11" name="10 Rectángulo redondeado">
          <a:extLst>
            <a:ext uri="{FF2B5EF4-FFF2-40B4-BE49-F238E27FC236}">
              <a16:creationId xmlns:a16="http://schemas.microsoft.com/office/drawing/2014/main" xmlns="" id="{00000000-0008-0000-1E00-00000B000000}"/>
            </a:ext>
          </a:extLst>
        </xdr:cNvPr>
        <xdr:cNvSpPr/>
      </xdr:nvSpPr>
      <xdr:spPr>
        <a:xfrm>
          <a:off x="793494" y="545595"/>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17</xdr:row>
      <xdr:rowOff>217714</xdr:rowOff>
    </xdr:to>
    <xdr:graphicFrame macro="">
      <xdr:nvGraphicFramePr>
        <xdr:cNvPr id="12" name="11 Gráfico">
          <a:extLst>
            <a:ext uri="{FF2B5EF4-FFF2-40B4-BE49-F238E27FC236}">
              <a16:creationId xmlns:a16="http://schemas.microsoft.com/office/drawing/2014/main" xmlns="" id="{00000000-0008-0000-1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1870912</xdr:colOff>
      <xdr:row>0</xdr:row>
      <xdr:rowOff>652230</xdr:rowOff>
    </xdr:to>
    <xdr:pic>
      <xdr:nvPicPr>
        <xdr:cNvPr id="13" name="Imagen 12">
          <a:extLst>
            <a:ext uri="{FF2B5EF4-FFF2-40B4-BE49-F238E27FC236}">
              <a16:creationId xmlns:a16="http://schemas.microsoft.com/office/drawing/2014/main" xmlns="" id="{D4B15578-8F38-4CE1-A350-EED5CE99764B}"/>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1F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Zumos</a:t>
          </a:r>
        </a:p>
      </xdr:txBody>
    </xdr:sp>
    <xdr:clientData/>
  </xdr:twoCellAnchor>
  <xdr:twoCellAnchor>
    <xdr:from>
      <xdr:col>1</xdr:col>
      <xdr:colOff>1962727</xdr:colOff>
      <xdr:row>0</xdr:row>
      <xdr:rowOff>40822</xdr:rowOff>
    </xdr:from>
    <xdr:to>
      <xdr:col>13</xdr:col>
      <xdr:colOff>631030</xdr:colOff>
      <xdr:row>0</xdr:row>
      <xdr:rowOff>636135</xdr:rowOff>
    </xdr:to>
    <xdr:sp macro="" textlink="">
      <xdr:nvSpPr>
        <xdr:cNvPr id="3" name="2 Rectángulo redondeado">
          <a:extLst>
            <a:ext uri="{FF2B5EF4-FFF2-40B4-BE49-F238E27FC236}">
              <a16:creationId xmlns:a16="http://schemas.microsoft.com/office/drawing/2014/main" xmlns="" id="{00000000-0008-0000-1F00-000003000000}"/>
            </a:ext>
          </a:extLst>
        </xdr:cNvPr>
        <xdr:cNvSpPr/>
      </xdr:nvSpPr>
      <xdr:spPr>
        <a:xfrm>
          <a:off x="2389909" y="40822"/>
          <a:ext cx="11229757"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1F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116963</xdr:rowOff>
    </xdr:from>
    <xdr:to>
      <xdr:col>13</xdr:col>
      <xdr:colOff>452437</xdr:colOff>
      <xdr:row>19</xdr:row>
      <xdr:rowOff>250463</xdr:rowOff>
    </xdr:to>
    <xdr:sp macro="" textlink="">
      <xdr:nvSpPr>
        <xdr:cNvPr id="5" name="4 Rectángulo redondeado">
          <a:extLst>
            <a:ext uri="{FF2B5EF4-FFF2-40B4-BE49-F238E27FC236}">
              <a16:creationId xmlns:a16="http://schemas.microsoft.com/office/drawing/2014/main" xmlns="" id="{00000000-0008-0000-1F00-000005000000}"/>
            </a:ext>
          </a:extLst>
        </xdr:cNvPr>
        <xdr:cNvSpPr/>
      </xdr:nvSpPr>
      <xdr:spPr>
        <a:xfrm>
          <a:off x="793494" y="3545963"/>
          <a:ext cx="9564943" cy="26685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1F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33</xdr:row>
      <xdr:rowOff>17509</xdr:rowOff>
    </xdr:from>
    <xdr:to>
      <xdr:col>13</xdr:col>
      <xdr:colOff>131160</xdr:colOff>
      <xdr:row>33</xdr:row>
      <xdr:rowOff>305509</xdr:rowOff>
    </xdr:to>
    <xdr:sp macro="" textlink="">
      <xdr:nvSpPr>
        <xdr:cNvPr id="7" name="6 Rectángulo redondeado">
          <a:extLst>
            <a:ext uri="{FF2B5EF4-FFF2-40B4-BE49-F238E27FC236}">
              <a16:creationId xmlns:a16="http://schemas.microsoft.com/office/drawing/2014/main" xmlns="" id="{00000000-0008-0000-1F00-000007000000}"/>
            </a:ext>
          </a:extLst>
        </xdr:cNvPr>
        <xdr:cNvSpPr/>
      </xdr:nvSpPr>
      <xdr:spPr>
        <a:xfrm>
          <a:off x="1520733" y="63040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46</xdr:row>
      <xdr:rowOff>51823</xdr:rowOff>
    </xdr:from>
    <xdr:to>
      <xdr:col>13</xdr:col>
      <xdr:colOff>452437</xdr:colOff>
      <xdr:row>46</xdr:row>
      <xdr:rowOff>352009</xdr:rowOff>
    </xdr:to>
    <xdr:sp macro="" textlink="">
      <xdr:nvSpPr>
        <xdr:cNvPr id="8" name="7 Rectángulo redondeado">
          <a:extLst>
            <a:ext uri="{FF2B5EF4-FFF2-40B4-BE49-F238E27FC236}">
              <a16:creationId xmlns:a16="http://schemas.microsoft.com/office/drawing/2014/main" xmlns="" id="{00000000-0008-0000-1F00-000008000000}"/>
            </a:ext>
          </a:extLst>
        </xdr:cNvPr>
        <xdr:cNvSpPr/>
      </xdr:nvSpPr>
      <xdr:spPr>
        <a:xfrm>
          <a:off x="793494" y="8814823"/>
          <a:ext cx="9564943" cy="138261"/>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47</xdr:row>
      <xdr:rowOff>11900</xdr:rowOff>
    </xdr:from>
    <xdr:to>
      <xdr:col>13</xdr:col>
      <xdr:colOff>131157</xdr:colOff>
      <xdr:row>47</xdr:row>
      <xdr:rowOff>299900</xdr:rowOff>
    </xdr:to>
    <xdr:sp macro="" textlink="">
      <xdr:nvSpPr>
        <xdr:cNvPr id="9" name="8 Rectángulo redondeado">
          <a:extLst>
            <a:ext uri="{FF2B5EF4-FFF2-40B4-BE49-F238E27FC236}">
              <a16:creationId xmlns:a16="http://schemas.microsoft.com/office/drawing/2014/main" xmlns="" id="{00000000-0008-0000-1F00-000009000000}"/>
            </a:ext>
          </a:extLst>
        </xdr:cNvPr>
        <xdr:cNvSpPr/>
      </xdr:nvSpPr>
      <xdr:spPr>
        <a:xfrm>
          <a:off x="1520730" y="8965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59</xdr:row>
      <xdr:rowOff>178593</xdr:rowOff>
    </xdr:from>
    <xdr:to>
      <xdr:col>13</xdr:col>
      <xdr:colOff>131160</xdr:colOff>
      <xdr:row>60</xdr:row>
      <xdr:rowOff>276093</xdr:rowOff>
    </xdr:to>
    <xdr:sp macro="" textlink="">
      <xdr:nvSpPr>
        <xdr:cNvPr id="10" name="9 Rectángulo redondeado">
          <a:extLst>
            <a:ext uri="{FF2B5EF4-FFF2-40B4-BE49-F238E27FC236}">
              <a16:creationId xmlns:a16="http://schemas.microsoft.com/office/drawing/2014/main" xmlns="" id="{00000000-0008-0000-1F00-00000A000000}"/>
            </a:ext>
          </a:extLst>
        </xdr:cNvPr>
        <xdr:cNvSpPr/>
      </xdr:nvSpPr>
      <xdr:spPr>
        <a:xfrm>
          <a:off x="1520733" y="11418093"/>
          <a:ext cx="8516427" cy="2022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164595</xdr:rowOff>
    </xdr:from>
    <xdr:to>
      <xdr:col>13</xdr:col>
      <xdr:colOff>452437</xdr:colOff>
      <xdr:row>3</xdr:row>
      <xdr:rowOff>179033</xdr:rowOff>
    </xdr:to>
    <xdr:sp macro="" textlink="">
      <xdr:nvSpPr>
        <xdr:cNvPr id="11" name="10 Rectángulo redondeado">
          <a:extLst>
            <a:ext uri="{FF2B5EF4-FFF2-40B4-BE49-F238E27FC236}">
              <a16:creationId xmlns:a16="http://schemas.microsoft.com/office/drawing/2014/main" xmlns="" id="{00000000-0008-0000-1F00-00000B000000}"/>
            </a:ext>
          </a:extLst>
        </xdr:cNvPr>
        <xdr:cNvSpPr/>
      </xdr:nvSpPr>
      <xdr:spPr>
        <a:xfrm>
          <a:off x="793494" y="545595"/>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1F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1870912</xdr:colOff>
      <xdr:row>0</xdr:row>
      <xdr:rowOff>652230</xdr:rowOff>
    </xdr:to>
    <xdr:pic>
      <xdr:nvPicPr>
        <xdr:cNvPr id="13" name="Imagen 12">
          <a:extLst>
            <a:ext uri="{FF2B5EF4-FFF2-40B4-BE49-F238E27FC236}">
              <a16:creationId xmlns:a16="http://schemas.microsoft.com/office/drawing/2014/main" xmlns="" id="{02516263-644E-446D-85C9-00585F59DEB5}"/>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20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Zumo Leche</a:t>
          </a:r>
        </a:p>
      </xdr:txBody>
    </xdr:sp>
    <xdr:clientData/>
  </xdr:twoCellAnchor>
  <xdr:twoCellAnchor>
    <xdr:from>
      <xdr:col>1</xdr:col>
      <xdr:colOff>1959428</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2000-000003000000}"/>
            </a:ext>
          </a:extLst>
        </xdr:cNvPr>
        <xdr:cNvSpPr/>
      </xdr:nvSpPr>
      <xdr:spPr>
        <a:xfrm>
          <a:off x="2394857" y="40822"/>
          <a:ext cx="11153888"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20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128869</xdr:rowOff>
    </xdr:from>
    <xdr:to>
      <xdr:col>13</xdr:col>
      <xdr:colOff>452437</xdr:colOff>
      <xdr:row>19</xdr:row>
      <xdr:rowOff>262369</xdr:rowOff>
    </xdr:to>
    <xdr:sp macro="" textlink="">
      <xdr:nvSpPr>
        <xdr:cNvPr id="5" name="4 Rectángulo redondeado">
          <a:extLst>
            <a:ext uri="{FF2B5EF4-FFF2-40B4-BE49-F238E27FC236}">
              <a16:creationId xmlns:a16="http://schemas.microsoft.com/office/drawing/2014/main" xmlns="" id="{00000000-0008-0000-2000-000005000000}"/>
            </a:ext>
          </a:extLst>
        </xdr:cNvPr>
        <xdr:cNvSpPr/>
      </xdr:nvSpPr>
      <xdr:spPr>
        <a:xfrm>
          <a:off x="793494" y="3557869"/>
          <a:ext cx="9564943" cy="24780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20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33</xdr:row>
      <xdr:rowOff>17509</xdr:rowOff>
    </xdr:from>
    <xdr:to>
      <xdr:col>13</xdr:col>
      <xdr:colOff>131160</xdr:colOff>
      <xdr:row>33</xdr:row>
      <xdr:rowOff>305509</xdr:rowOff>
    </xdr:to>
    <xdr:sp macro="" textlink="">
      <xdr:nvSpPr>
        <xdr:cNvPr id="7" name="6 Rectángulo redondeado">
          <a:extLst>
            <a:ext uri="{FF2B5EF4-FFF2-40B4-BE49-F238E27FC236}">
              <a16:creationId xmlns:a16="http://schemas.microsoft.com/office/drawing/2014/main" xmlns="" id="{00000000-0008-0000-2000-000007000000}"/>
            </a:ext>
          </a:extLst>
        </xdr:cNvPr>
        <xdr:cNvSpPr/>
      </xdr:nvSpPr>
      <xdr:spPr>
        <a:xfrm>
          <a:off x="1520733" y="63040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45</xdr:row>
      <xdr:rowOff>158978</xdr:rowOff>
    </xdr:from>
    <xdr:to>
      <xdr:col>13</xdr:col>
      <xdr:colOff>452437</xdr:colOff>
      <xdr:row>46</xdr:row>
      <xdr:rowOff>292477</xdr:rowOff>
    </xdr:to>
    <xdr:sp macro="" textlink="">
      <xdr:nvSpPr>
        <xdr:cNvPr id="8" name="7 Rectángulo redondeado">
          <a:extLst>
            <a:ext uri="{FF2B5EF4-FFF2-40B4-BE49-F238E27FC236}">
              <a16:creationId xmlns:a16="http://schemas.microsoft.com/office/drawing/2014/main" xmlns="" id="{00000000-0008-0000-2000-000008000000}"/>
            </a:ext>
          </a:extLst>
        </xdr:cNvPr>
        <xdr:cNvSpPr/>
      </xdr:nvSpPr>
      <xdr:spPr>
        <a:xfrm>
          <a:off x="793494" y="8731478"/>
          <a:ext cx="9564943" cy="219224"/>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ES" sz="1400" b="1">
              <a:solidFill>
                <a:schemeClr val="bg1"/>
              </a:solidFill>
            </a:rPr>
            <a:t>3. REGIONALIDAD </a:t>
          </a:r>
          <a:r>
            <a:rPr lang="es-ES" sz="1100" b="1">
              <a:solidFill>
                <a:schemeClr val="lt1"/>
              </a:solidFill>
              <a:effectLst/>
              <a:latin typeface="+mn-lt"/>
              <a:ea typeface="+mn-ea"/>
              <a:cs typeface="+mn-cs"/>
            </a:rPr>
            <a:t>(No se incluye Canarias)</a:t>
          </a:r>
          <a:endParaRPr lang="es-ES" sz="1400">
            <a:effectLst/>
          </a:endParaRPr>
        </a:p>
        <a:p>
          <a:pPr algn="l"/>
          <a:endParaRPr lang="es-ES" sz="1400" b="1">
            <a:solidFill>
              <a:schemeClr val="bg1"/>
            </a:solidFill>
          </a:endParaRPr>
        </a:p>
      </xdr:txBody>
    </xdr:sp>
    <xdr:clientData/>
  </xdr:twoCellAnchor>
  <xdr:twoCellAnchor>
    <xdr:from>
      <xdr:col>1</xdr:col>
      <xdr:colOff>758730</xdr:colOff>
      <xdr:row>47</xdr:row>
      <xdr:rowOff>47618</xdr:rowOff>
    </xdr:from>
    <xdr:to>
      <xdr:col>13</xdr:col>
      <xdr:colOff>131157</xdr:colOff>
      <xdr:row>47</xdr:row>
      <xdr:rowOff>335618</xdr:rowOff>
    </xdr:to>
    <xdr:sp macro="" textlink="">
      <xdr:nvSpPr>
        <xdr:cNvPr id="9" name="8 Rectángulo redondeado">
          <a:extLst>
            <a:ext uri="{FF2B5EF4-FFF2-40B4-BE49-F238E27FC236}">
              <a16:creationId xmlns:a16="http://schemas.microsoft.com/office/drawing/2014/main" xmlns="" id="{00000000-0008-0000-2000-000009000000}"/>
            </a:ext>
          </a:extLst>
        </xdr:cNvPr>
        <xdr:cNvSpPr/>
      </xdr:nvSpPr>
      <xdr:spPr>
        <a:xfrm>
          <a:off x="1520730" y="9001118"/>
          <a:ext cx="8516427" cy="1451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60</xdr:row>
      <xdr:rowOff>11906</xdr:rowOff>
    </xdr:from>
    <xdr:to>
      <xdr:col>13</xdr:col>
      <xdr:colOff>131160</xdr:colOff>
      <xdr:row>60</xdr:row>
      <xdr:rowOff>276093</xdr:rowOff>
    </xdr:to>
    <xdr:sp macro="" textlink="">
      <xdr:nvSpPr>
        <xdr:cNvPr id="10" name="9 Rectángulo redondeado">
          <a:extLst>
            <a:ext uri="{FF2B5EF4-FFF2-40B4-BE49-F238E27FC236}">
              <a16:creationId xmlns:a16="http://schemas.microsoft.com/office/drawing/2014/main" xmlns="" id="{00000000-0008-0000-2000-00000A000000}"/>
            </a:ext>
          </a:extLst>
        </xdr:cNvPr>
        <xdr:cNvSpPr/>
      </xdr:nvSpPr>
      <xdr:spPr>
        <a:xfrm>
          <a:off x="1520733" y="11441906"/>
          <a:ext cx="8516427" cy="178462"/>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164595</xdr:rowOff>
    </xdr:from>
    <xdr:to>
      <xdr:col>13</xdr:col>
      <xdr:colOff>452437</xdr:colOff>
      <xdr:row>3</xdr:row>
      <xdr:rowOff>179033</xdr:rowOff>
    </xdr:to>
    <xdr:sp macro="" textlink="">
      <xdr:nvSpPr>
        <xdr:cNvPr id="11" name="10 Rectángulo redondeado">
          <a:extLst>
            <a:ext uri="{FF2B5EF4-FFF2-40B4-BE49-F238E27FC236}">
              <a16:creationId xmlns:a16="http://schemas.microsoft.com/office/drawing/2014/main" xmlns="" id="{00000000-0008-0000-2000-00000B000000}"/>
            </a:ext>
          </a:extLst>
        </xdr:cNvPr>
        <xdr:cNvSpPr/>
      </xdr:nvSpPr>
      <xdr:spPr>
        <a:xfrm>
          <a:off x="793494" y="545595"/>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2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1862665</xdr:colOff>
      <xdr:row>0</xdr:row>
      <xdr:rowOff>652230</xdr:rowOff>
    </xdr:to>
    <xdr:pic>
      <xdr:nvPicPr>
        <xdr:cNvPr id="13" name="Imagen 12">
          <a:extLst>
            <a:ext uri="{FF2B5EF4-FFF2-40B4-BE49-F238E27FC236}">
              <a16:creationId xmlns:a16="http://schemas.microsoft.com/office/drawing/2014/main" xmlns="" id="{304AA172-E3F6-479A-85FC-7EBFF0B9FE58}"/>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2</xdr:col>
      <xdr:colOff>1335626</xdr:colOff>
      <xdr:row>1</xdr:row>
      <xdr:rowOff>188919</xdr:rowOff>
    </xdr:from>
    <xdr:to>
      <xdr:col>2</xdr:col>
      <xdr:colOff>3070547</xdr:colOff>
      <xdr:row>3</xdr:row>
      <xdr:rowOff>179272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xmlns="" id="{00000000-0008-0000-2100-000002000000}"/>
            </a:ext>
          </a:extLst>
        </xdr:cNvPr>
        <xdr:cNvSpPr/>
      </xdr:nvSpPr>
      <xdr:spPr>
        <a:xfrm>
          <a:off x="3036134" y="382648"/>
          <a:ext cx="1734921" cy="700692"/>
        </a:xfrm>
        <a:prstGeom prst="roundRect">
          <a:avLst/>
        </a:prstGeom>
        <a:solidFill>
          <a:srgbClr val="006666"/>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chemeClr val="bg1"/>
              </a:solidFill>
              <a:effectLst/>
              <a:uLnTx/>
              <a:uFillTx/>
              <a:latin typeface="Calibri"/>
              <a:ea typeface="+mn-ea"/>
              <a:cs typeface="+mn-cs"/>
            </a:rPr>
            <a:t>Volver a Menú</a:t>
          </a:r>
        </a:p>
      </xdr:txBody>
    </xdr:sp>
    <xdr:clientData/>
  </xdr:twoCellAnchor>
  <xdr:twoCellAnchor>
    <xdr:from>
      <xdr:col>3</xdr:col>
      <xdr:colOff>0</xdr:colOff>
      <xdr:row>0</xdr:row>
      <xdr:rowOff>180976</xdr:rowOff>
    </xdr:from>
    <xdr:to>
      <xdr:col>5</xdr:col>
      <xdr:colOff>1415142</xdr:colOff>
      <xdr:row>1</xdr:row>
      <xdr:rowOff>342900</xdr:rowOff>
    </xdr:to>
    <xdr:sp macro="" textlink="">
      <xdr:nvSpPr>
        <xdr:cNvPr id="3" name="2 Rectángulo redondeado">
          <a:extLst>
            <a:ext uri="{FF2B5EF4-FFF2-40B4-BE49-F238E27FC236}">
              <a16:creationId xmlns:a16="http://schemas.microsoft.com/office/drawing/2014/main" xmlns="" id="{00000000-0008-0000-2100-000003000000}"/>
            </a:ext>
          </a:extLst>
        </xdr:cNvPr>
        <xdr:cNvSpPr/>
      </xdr:nvSpPr>
      <xdr:spPr>
        <a:xfrm>
          <a:off x="4054929" y="180976"/>
          <a:ext cx="3510642" cy="366031"/>
        </a:xfrm>
        <a:prstGeom prst="roundRect">
          <a:avLst/>
        </a:prstGeom>
        <a:solidFill>
          <a:srgbClr val="008080"/>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6</xdr:col>
      <xdr:colOff>9525</xdr:colOff>
      <xdr:row>0</xdr:row>
      <xdr:rowOff>180976</xdr:rowOff>
    </xdr:from>
    <xdr:to>
      <xdr:col>8</xdr:col>
      <xdr:colOff>1415142</xdr:colOff>
      <xdr:row>1</xdr:row>
      <xdr:rowOff>342900</xdr:rowOff>
    </xdr:to>
    <xdr:sp macro="" textlink="">
      <xdr:nvSpPr>
        <xdr:cNvPr id="4" name="3 Rectángulo redondeado">
          <a:extLst>
            <a:ext uri="{FF2B5EF4-FFF2-40B4-BE49-F238E27FC236}">
              <a16:creationId xmlns:a16="http://schemas.microsoft.com/office/drawing/2014/main" xmlns="" id="{00000000-0008-0000-2100-000004000000}"/>
            </a:ext>
          </a:extLst>
        </xdr:cNvPr>
        <xdr:cNvSpPr/>
      </xdr:nvSpPr>
      <xdr:spPr>
        <a:xfrm>
          <a:off x="7588704" y="180976"/>
          <a:ext cx="3501117" cy="366031"/>
        </a:xfrm>
        <a:prstGeom prst="roundRect">
          <a:avLst/>
        </a:prstGeom>
        <a:solidFill>
          <a:srgbClr val="008080"/>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chemeClr val="bg1"/>
              </a:solidFill>
              <a:effectLst/>
              <a:uLnTx/>
              <a:uFillTx/>
              <a:latin typeface="+mn-lt"/>
              <a:ea typeface="+mn-ea"/>
              <a:cs typeface="+mn-cs"/>
            </a:rPr>
            <a:t>Consumo Dentro del Hogar^</a:t>
          </a:r>
        </a:p>
      </xdr:txBody>
    </xdr:sp>
    <xdr:clientData/>
  </xdr:twoCellAnchor>
  <xdr:twoCellAnchor>
    <xdr:from>
      <xdr:col>9</xdr:col>
      <xdr:colOff>57150</xdr:colOff>
      <xdr:row>0</xdr:row>
      <xdr:rowOff>180976</xdr:rowOff>
    </xdr:from>
    <xdr:to>
      <xdr:col>11</xdr:col>
      <xdr:colOff>1415143</xdr:colOff>
      <xdr:row>1</xdr:row>
      <xdr:rowOff>342900</xdr:rowOff>
    </xdr:to>
    <xdr:sp macro="" textlink="">
      <xdr:nvSpPr>
        <xdr:cNvPr id="5" name="4 Rectángulo redondeado">
          <a:extLst>
            <a:ext uri="{FF2B5EF4-FFF2-40B4-BE49-F238E27FC236}">
              <a16:creationId xmlns:a16="http://schemas.microsoft.com/office/drawing/2014/main" xmlns="" id="{00000000-0008-0000-2100-000005000000}"/>
            </a:ext>
          </a:extLst>
        </xdr:cNvPr>
        <xdr:cNvSpPr/>
      </xdr:nvSpPr>
      <xdr:spPr>
        <a:xfrm>
          <a:off x="12575721" y="180976"/>
          <a:ext cx="3875315" cy="366031"/>
        </a:xfrm>
        <a:prstGeom prst="roundRect">
          <a:avLst/>
        </a:prstGeom>
        <a:solidFill>
          <a:srgbClr val="008080"/>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chemeClr val="bg1"/>
              </a:solidFill>
              <a:effectLst/>
              <a:uLnTx/>
              <a:uFillTx/>
              <a:latin typeface="+mn-lt"/>
              <a:ea typeface="+mn-ea"/>
              <a:cs typeface="+mn-cs"/>
            </a:rPr>
            <a:t>Total</a:t>
          </a:r>
        </a:p>
      </xdr:txBody>
    </xdr:sp>
    <xdr:clientData/>
  </xdr:twoCellAnchor>
  <xdr:twoCellAnchor editAs="oneCell">
    <xdr:from>
      <xdr:col>0</xdr:col>
      <xdr:colOff>0</xdr:colOff>
      <xdr:row>0</xdr:row>
      <xdr:rowOff>0</xdr:rowOff>
    </xdr:from>
    <xdr:to>
      <xdr:col>2</xdr:col>
      <xdr:colOff>597586</xdr:colOff>
      <xdr:row>2</xdr:row>
      <xdr:rowOff>60281</xdr:rowOff>
    </xdr:to>
    <xdr:pic>
      <xdr:nvPicPr>
        <xdr:cNvPr id="6" name="Imagen 5">
          <a:extLst>
            <a:ext uri="{FF2B5EF4-FFF2-40B4-BE49-F238E27FC236}">
              <a16:creationId xmlns:a16="http://schemas.microsoft.com/office/drawing/2014/main" xmlns="" id="{65BA8E18-4F44-4ABC-9159-97DCF95498DB}"/>
            </a:ext>
          </a:extLst>
        </xdr:cNvPr>
        <xdr:cNvPicPr>
          <a:picLocks noChangeAspect="1"/>
        </xdr:cNvPicPr>
      </xdr:nvPicPr>
      <xdr:blipFill>
        <a:blip xmlns:r="http://schemas.openxmlformats.org/officeDocument/2006/relationships" r:embed="rId2"/>
        <a:stretch>
          <a:fillRect/>
        </a:stretch>
      </xdr:blipFill>
      <xdr:spPr>
        <a:xfrm>
          <a:off x="0" y="0"/>
          <a:ext cx="2298094" cy="65223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2</xdr:col>
      <xdr:colOff>1702597</xdr:colOff>
      <xdr:row>53</xdr:row>
      <xdr:rowOff>154782</xdr:rowOff>
    </xdr:from>
    <xdr:to>
      <xdr:col>6</xdr:col>
      <xdr:colOff>888972</xdr:colOff>
      <xdr:row>71</xdr:row>
      <xdr:rowOff>139413</xdr:rowOff>
    </xdr:to>
    <xdr:graphicFrame macro="">
      <xdr:nvGraphicFramePr>
        <xdr:cNvPr id="2" name="1 Gráfico">
          <a:extLst>
            <a:ext uri="{FF2B5EF4-FFF2-40B4-BE49-F238E27FC236}">
              <a16:creationId xmlns:a16="http://schemas.microsoft.com/office/drawing/2014/main" xmlns=""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988785</xdr:colOff>
      <xdr:row>2</xdr:row>
      <xdr:rowOff>36286</xdr:rowOff>
    </xdr:from>
    <xdr:to>
      <xdr:col>2</xdr:col>
      <xdr:colOff>2451553</xdr:colOff>
      <xdr:row>3</xdr:row>
      <xdr:rowOff>143444</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2200-000003000000}"/>
            </a:ext>
          </a:extLst>
        </xdr:cNvPr>
        <xdr:cNvSpPr/>
      </xdr:nvSpPr>
      <xdr:spPr>
        <a:xfrm>
          <a:off x="2358571" y="625929"/>
          <a:ext cx="1462768" cy="415586"/>
        </a:xfrm>
        <a:prstGeom prst="roundRect">
          <a:avLst/>
        </a:prstGeom>
        <a:solidFill>
          <a:srgbClr val="006666"/>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chemeClr val="bg1"/>
              </a:solidFill>
              <a:effectLst/>
              <a:uLnTx/>
              <a:uFillTx/>
              <a:latin typeface="Calibri"/>
              <a:ea typeface="+mn-ea"/>
              <a:cs typeface="+mn-cs"/>
            </a:rPr>
            <a:t>Volver a Menú</a:t>
          </a:r>
        </a:p>
      </xdr:txBody>
    </xdr:sp>
    <xdr:clientData/>
  </xdr:twoCellAnchor>
  <xdr:twoCellAnchor>
    <xdr:from>
      <xdr:col>3</xdr:col>
      <xdr:colOff>0</xdr:colOff>
      <xdr:row>0</xdr:row>
      <xdr:rowOff>180976</xdr:rowOff>
    </xdr:from>
    <xdr:to>
      <xdr:col>5</xdr:col>
      <xdr:colOff>1401536</xdr:colOff>
      <xdr:row>1</xdr:row>
      <xdr:rowOff>342900</xdr:rowOff>
    </xdr:to>
    <xdr:sp macro="" textlink="">
      <xdr:nvSpPr>
        <xdr:cNvPr id="4" name="3 Rectángulo redondeado">
          <a:extLst>
            <a:ext uri="{FF2B5EF4-FFF2-40B4-BE49-F238E27FC236}">
              <a16:creationId xmlns:a16="http://schemas.microsoft.com/office/drawing/2014/main" xmlns="" id="{00000000-0008-0000-2200-000004000000}"/>
            </a:ext>
          </a:extLst>
        </xdr:cNvPr>
        <xdr:cNvSpPr/>
      </xdr:nvSpPr>
      <xdr:spPr>
        <a:xfrm>
          <a:off x="3755571" y="180976"/>
          <a:ext cx="3497036" cy="366031"/>
        </a:xfrm>
        <a:prstGeom prst="roundRect">
          <a:avLst/>
        </a:prstGeom>
        <a:solidFill>
          <a:srgbClr val="008080"/>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6</xdr:col>
      <xdr:colOff>9525</xdr:colOff>
      <xdr:row>0</xdr:row>
      <xdr:rowOff>180976</xdr:rowOff>
    </xdr:from>
    <xdr:to>
      <xdr:col>9</xdr:col>
      <xdr:colOff>0</xdr:colOff>
      <xdr:row>1</xdr:row>
      <xdr:rowOff>342900</xdr:rowOff>
    </xdr:to>
    <xdr:sp macro="" textlink="">
      <xdr:nvSpPr>
        <xdr:cNvPr id="5" name="4 Rectángulo redondeado">
          <a:extLst>
            <a:ext uri="{FF2B5EF4-FFF2-40B4-BE49-F238E27FC236}">
              <a16:creationId xmlns:a16="http://schemas.microsoft.com/office/drawing/2014/main" xmlns="" id="{00000000-0008-0000-2200-000005000000}"/>
            </a:ext>
          </a:extLst>
        </xdr:cNvPr>
        <xdr:cNvSpPr/>
      </xdr:nvSpPr>
      <xdr:spPr>
        <a:xfrm>
          <a:off x="7289346" y="180976"/>
          <a:ext cx="3514725" cy="366031"/>
        </a:xfrm>
        <a:prstGeom prst="roundRect">
          <a:avLst/>
        </a:prstGeom>
        <a:solidFill>
          <a:srgbClr val="008080"/>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chemeClr val="bg1"/>
              </a:solidFill>
              <a:effectLst/>
              <a:uLnTx/>
              <a:uFillTx/>
              <a:latin typeface="+mn-lt"/>
              <a:ea typeface="+mn-ea"/>
              <a:cs typeface="+mn-cs"/>
            </a:rPr>
            <a:t>Consumo Dentro del Hogar ^ </a:t>
          </a:r>
        </a:p>
      </xdr:txBody>
    </xdr:sp>
    <xdr:clientData/>
  </xdr:twoCellAnchor>
  <xdr:twoCellAnchor>
    <xdr:from>
      <xdr:col>9</xdr:col>
      <xdr:colOff>57150</xdr:colOff>
      <xdr:row>0</xdr:row>
      <xdr:rowOff>180976</xdr:rowOff>
    </xdr:from>
    <xdr:to>
      <xdr:col>12</xdr:col>
      <xdr:colOff>28575</xdr:colOff>
      <xdr:row>1</xdr:row>
      <xdr:rowOff>342900</xdr:rowOff>
    </xdr:to>
    <xdr:sp macro="" textlink="">
      <xdr:nvSpPr>
        <xdr:cNvPr id="6" name="5 Rectángulo redondeado">
          <a:extLst>
            <a:ext uri="{FF2B5EF4-FFF2-40B4-BE49-F238E27FC236}">
              <a16:creationId xmlns:a16="http://schemas.microsoft.com/office/drawing/2014/main" xmlns="" id="{00000000-0008-0000-2200-000006000000}"/>
            </a:ext>
          </a:extLst>
        </xdr:cNvPr>
        <xdr:cNvSpPr/>
      </xdr:nvSpPr>
      <xdr:spPr>
        <a:xfrm>
          <a:off x="6915150" y="180976"/>
          <a:ext cx="2257425" cy="200024"/>
        </a:xfrm>
        <a:prstGeom prst="roundRect">
          <a:avLst/>
        </a:prstGeom>
        <a:solidFill>
          <a:srgbClr val="008080"/>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chemeClr val="bg1"/>
              </a:solidFill>
              <a:effectLst/>
              <a:uLnTx/>
              <a:uFillTx/>
              <a:latin typeface="+mn-lt"/>
              <a:ea typeface="+mn-ea"/>
              <a:cs typeface="+mn-cs"/>
            </a:rPr>
            <a:t>Total</a:t>
          </a:r>
        </a:p>
      </xdr:txBody>
    </xdr:sp>
    <xdr:clientData/>
  </xdr:twoCellAnchor>
  <xdr:twoCellAnchor>
    <xdr:from>
      <xdr:col>2</xdr:col>
      <xdr:colOff>511950</xdr:colOff>
      <xdr:row>33</xdr:row>
      <xdr:rowOff>142877</xdr:rowOff>
    </xdr:from>
    <xdr:to>
      <xdr:col>8</xdr:col>
      <xdr:colOff>202389</xdr:colOff>
      <xdr:row>48</xdr:row>
      <xdr:rowOff>166690</xdr:rowOff>
    </xdr:to>
    <xdr:graphicFrame macro="">
      <xdr:nvGraphicFramePr>
        <xdr:cNvPr id="7" name="6 Gráfico">
          <a:extLst>
            <a:ext uri="{FF2B5EF4-FFF2-40B4-BE49-F238E27FC236}">
              <a16:creationId xmlns:a16="http://schemas.microsoft.com/office/drawing/2014/main" xmlns="" id="{00000000-0008-0000-2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345280</xdr:colOff>
      <xdr:row>53</xdr:row>
      <xdr:rowOff>154782</xdr:rowOff>
    </xdr:from>
    <xdr:to>
      <xdr:col>4</xdr:col>
      <xdr:colOff>865155</xdr:colOff>
      <xdr:row>71</xdr:row>
      <xdr:rowOff>139413</xdr:rowOff>
    </xdr:to>
    <xdr:graphicFrame macro="">
      <xdr:nvGraphicFramePr>
        <xdr:cNvPr id="8" name="1 Gráfico">
          <a:extLst>
            <a:ext uri="{FF2B5EF4-FFF2-40B4-BE49-F238E27FC236}">
              <a16:creationId xmlns:a16="http://schemas.microsoft.com/office/drawing/2014/main" xmlns="" id="{00000000-0008-0000-2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238109</xdr:colOff>
      <xdr:row>33</xdr:row>
      <xdr:rowOff>142877</xdr:rowOff>
    </xdr:from>
    <xdr:to>
      <xdr:col>11</xdr:col>
      <xdr:colOff>738173</xdr:colOff>
      <xdr:row>48</xdr:row>
      <xdr:rowOff>166690</xdr:rowOff>
    </xdr:to>
    <xdr:graphicFrame macro="">
      <xdr:nvGraphicFramePr>
        <xdr:cNvPr id="9" name="6 Gráfico">
          <a:extLst>
            <a:ext uri="{FF2B5EF4-FFF2-40B4-BE49-F238E27FC236}">
              <a16:creationId xmlns:a16="http://schemas.microsoft.com/office/drawing/2014/main" xmlns="" id="{00000000-0008-0000-2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523875</xdr:colOff>
      <xdr:row>53</xdr:row>
      <xdr:rowOff>154782</xdr:rowOff>
    </xdr:from>
    <xdr:to>
      <xdr:col>10</xdr:col>
      <xdr:colOff>369094</xdr:colOff>
      <xdr:row>71</xdr:row>
      <xdr:rowOff>139413</xdr:rowOff>
    </xdr:to>
    <xdr:graphicFrame macro="">
      <xdr:nvGraphicFramePr>
        <xdr:cNvPr id="10" name="1 Gráfico">
          <a:extLst>
            <a:ext uri="{FF2B5EF4-FFF2-40B4-BE49-F238E27FC236}">
              <a16:creationId xmlns:a16="http://schemas.microsoft.com/office/drawing/2014/main" xmlns="" id="{00000000-0008-0000-2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702469</xdr:colOff>
      <xdr:row>63</xdr:row>
      <xdr:rowOff>23813</xdr:rowOff>
    </xdr:from>
    <xdr:to>
      <xdr:col>11</xdr:col>
      <xdr:colOff>952500</xdr:colOff>
      <xdr:row>71</xdr:row>
      <xdr:rowOff>202406</xdr:rowOff>
    </xdr:to>
    <xdr:graphicFrame macro="">
      <xdr:nvGraphicFramePr>
        <xdr:cNvPr id="11" name="1 Gráfico">
          <a:extLst>
            <a:ext uri="{FF2B5EF4-FFF2-40B4-BE49-F238E27FC236}">
              <a16:creationId xmlns:a16="http://schemas.microsoft.com/office/drawing/2014/main" xmlns="" id="{00000000-0008-0000-2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309563</xdr:colOff>
      <xdr:row>52</xdr:row>
      <xdr:rowOff>142875</xdr:rowOff>
    </xdr:from>
    <xdr:to>
      <xdr:col>6</xdr:col>
      <xdr:colOff>333375</xdr:colOff>
      <xdr:row>71</xdr:row>
      <xdr:rowOff>881063</xdr:rowOff>
    </xdr:to>
    <xdr:cxnSp macro="">
      <xdr:nvCxnSpPr>
        <xdr:cNvPr id="12" name="11 Conector recto">
          <a:extLst>
            <a:ext uri="{FF2B5EF4-FFF2-40B4-BE49-F238E27FC236}">
              <a16:creationId xmlns:a16="http://schemas.microsoft.com/office/drawing/2014/main" xmlns="" id="{00000000-0008-0000-2200-00000C000000}"/>
            </a:ext>
          </a:extLst>
        </xdr:cNvPr>
        <xdr:cNvCxnSpPr/>
      </xdr:nvCxnSpPr>
      <xdr:spPr>
        <a:xfrm>
          <a:off x="4881563" y="10048875"/>
          <a:ext cx="23812" cy="36623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0</xdr:colOff>
      <xdr:row>0</xdr:row>
      <xdr:rowOff>0</xdr:rowOff>
    </xdr:from>
    <xdr:to>
      <xdr:col>2</xdr:col>
      <xdr:colOff>928308</xdr:colOff>
      <xdr:row>2</xdr:row>
      <xdr:rowOff>62587</xdr:rowOff>
    </xdr:to>
    <xdr:pic>
      <xdr:nvPicPr>
        <xdr:cNvPr id="13" name="Imagen 12">
          <a:extLst>
            <a:ext uri="{FF2B5EF4-FFF2-40B4-BE49-F238E27FC236}">
              <a16:creationId xmlns:a16="http://schemas.microsoft.com/office/drawing/2014/main" xmlns="" id="{7405D91F-B178-4642-8EB0-854403815EDF}"/>
            </a:ext>
          </a:extLst>
        </xdr:cNvPr>
        <xdr:cNvPicPr>
          <a:picLocks noChangeAspect="1"/>
        </xdr:cNvPicPr>
      </xdr:nvPicPr>
      <xdr:blipFill>
        <a:blip xmlns:r="http://schemas.openxmlformats.org/officeDocument/2006/relationships" r:embed="rId8"/>
        <a:stretch>
          <a:fillRect/>
        </a:stretch>
      </xdr:blipFill>
      <xdr:spPr>
        <a:xfrm>
          <a:off x="0" y="0"/>
          <a:ext cx="2298094" cy="65223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1730375</xdr:colOff>
      <xdr:row>0</xdr:row>
      <xdr:rowOff>0</xdr:rowOff>
    </xdr:from>
    <xdr:to>
      <xdr:col>3</xdr:col>
      <xdr:colOff>444500</xdr:colOff>
      <xdr:row>1</xdr:row>
      <xdr:rowOff>47625</xdr:rowOff>
    </xdr:to>
    <xdr:sp macro="" textlink="">
      <xdr:nvSpPr>
        <xdr:cNvPr id="2" name="1 Rectángulo redondeado">
          <a:extLst>
            <a:ext uri="{FF2B5EF4-FFF2-40B4-BE49-F238E27FC236}">
              <a16:creationId xmlns:a16="http://schemas.microsoft.com/office/drawing/2014/main" xmlns="" id="{00000000-0008-0000-2300-000002000000}"/>
            </a:ext>
          </a:extLst>
        </xdr:cNvPr>
        <xdr:cNvSpPr/>
      </xdr:nvSpPr>
      <xdr:spPr>
        <a:xfrm>
          <a:off x="2397125" y="0"/>
          <a:ext cx="3714750" cy="627063"/>
        </a:xfrm>
        <a:prstGeom prst="roundRect">
          <a:avLst/>
        </a:prstGeom>
        <a:solidFill>
          <a:schemeClr val="bg1">
            <a:lumMod val="7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rgbClr val="006666"/>
              </a:solidFill>
              <a:effectLst/>
              <a:uLnTx/>
              <a:uFillTx/>
              <a:latin typeface="Calibri"/>
              <a:ea typeface="+mn-ea"/>
              <a:cs typeface="+mn-cs"/>
            </a:rPr>
            <a:t>Factores de Conversión</a:t>
          </a:r>
        </a:p>
      </xdr:txBody>
    </xdr:sp>
    <xdr:clientData/>
  </xdr:twoCellAnchor>
  <xdr:twoCellAnchor>
    <xdr:from>
      <xdr:col>2</xdr:col>
      <xdr:colOff>1202532</xdr:colOff>
      <xdr:row>1</xdr:row>
      <xdr:rowOff>158759</xdr:rowOff>
    </xdr:from>
    <xdr:to>
      <xdr:col>3</xdr:col>
      <xdr:colOff>388942</xdr:colOff>
      <xdr:row>2</xdr:row>
      <xdr:rowOff>301633</xdr:rowOff>
    </xdr:to>
    <xdr:sp macro="" textlink="">
      <xdr:nvSpPr>
        <xdr:cNvPr id="3" name="2 Rectángulo redondeado">
          <a:hlinkClick xmlns:r="http://schemas.openxmlformats.org/officeDocument/2006/relationships" r:id="rId1"/>
          <a:extLst>
            <a:ext uri="{FF2B5EF4-FFF2-40B4-BE49-F238E27FC236}">
              <a16:creationId xmlns:a16="http://schemas.microsoft.com/office/drawing/2014/main" xmlns="" id="{00000000-0008-0000-2300-000003000000}"/>
            </a:ext>
          </a:extLst>
        </xdr:cNvPr>
        <xdr:cNvSpPr/>
      </xdr:nvSpPr>
      <xdr:spPr>
        <a:xfrm>
          <a:off x="4774407" y="738197"/>
          <a:ext cx="1281910" cy="333374"/>
        </a:xfrm>
        <a:prstGeom prst="roundRect">
          <a:avLst/>
        </a:prstGeom>
        <a:solidFill>
          <a:srgbClr val="006666"/>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0" i="0" u="none" strike="noStrike" kern="0" cap="none" spc="0" normalizeH="0" baseline="0" noProof="0">
              <a:ln>
                <a:noFill/>
              </a:ln>
              <a:solidFill>
                <a:schemeClr val="bg1"/>
              </a:solidFill>
              <a:effectLst/>
              <a:uLnTx/>
              <a:uFillTx/>
              <a:latin typeface="Calibri"/>
              <a:ea typeface="+mn-ea"/>
              <a:cs typeface="+mn-cs"/>
            </a:rPr>
            <a:t>Volver a Menú</a:t>
          </a:r>
        </a:p>
      </xdr:txBody>
    </xdr:sp>
    <xdr:clientData/>
  </xdr:twoCellAnchor>
  <xdr:twoCellAnchor>
    <xdr:from>
      <xdr:col>1</xdr:col>
      <xdr:colOff>59533</xdr:colOff>
      <xdr:row>1</xdr:row>
      <xdr:rowOff>130969</xdr:rowOff>
    </xdr:from>
    <xdr:to>
      <xdr:col>2</xdr:col>
      <xdr:colOff>904875</xdr:colOff>
      <xdr:row>2</xdr:row>
      <xdr:rowOff>325791</xdr:rowOff>
    </xdr:to>
    <xdr:sp macro="" textlink="">
      <xdr:nvSpPr>
        <xdr:cNvPr id="4" name="3 CuadroTexto">
          <a:extLst>
            <a:ext uri="{FF2B5EF4-FFF2-40B4-BE49-F238E27FC236}">
              <a16:creationId xmlns:a16="http://schemas.microsoft.com/office/drawing/2014/main" xmlns="" id="{00000000-0008-0000-2300-000004000000}"/>
            </a:ext>
          </a:extLst>
        </xdr:cNvPr>
        <xdr:cNvSpPr txBox="1"/>
      </xdr:nvSpPr>
      <xdr:spPr>
        <a:xfrm>
          <a:off x="726283" y="710407"/>
          <a:ext cx="3750467" cy="385322"/>
        </a:xfrm>
        <a:prstGeom prst="rect">
          <a:avLst/>
        </a:prstGeom>
        <a:solidFill>
          <a:sysClr val="window" lastClr="FFFFFF"/>
        </a:solidFill>
        <a:ln w="9525" cmpd="sng">
          <a:solidFill>
            <a:sysClr val="window" lastClr="FFFFFF">
              <a:shade val="50000"/>
            </a:sysClr>
          </a:solidFill>
        </a:ln>
        <a:effectLst/>
        <a:scene3d>
          <a:camera prst="orthographicFront"/>
          <a:lightRig rig="threePt" dir="t"/>
        </a:scene3d>
        <a:sp3d>
          <a:bevelT/>
        </a:sp3d>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0" i="1" u="none" strike="noStrike" kern="0" cap="none" spc="0" normalizeH="0" baseline="0" noProof="0">
              <a:ln>
                <a:noFill/>
              </a:ln>
              <a:solidFill>
                <a:sysClr val="windowText" lastClr="000000"/>
              </a:solidFill>
              <a:effectLst/>
              <a:uLnTx/>
              <a:uFillTx/>
              <a:latin typeface="Calibri"/>
              <a:ea typeface="+mn-ea"/>
              <a:cs typeface="+mn-cs"/>
            </a:rPr>
            <a:t>Factor Conversión: Ml x Consumición</a:t>
          </a:r>
        </a:p>
      </xdr:txBody>
    </xdr:sp>
    <xdr:clientData/>
  </xdr:twoCellAnchor>
  <xdr:twoCellAnchor editAs="oneCell">
    <xdr:from>
      <xdr:col>0</xdr:col>
      <xdr:colOff>0</xdr:colOff>
      <xdr:row>0</xdr:row>
      <xdr:rowOff>0</xdr:rowOff>
    </xdr:from>
    <xdr:to>
      <xdr:col>1</xdr:col>
      <xdr:colOff>1631344</xdr:colOff>
      <xdr:row>1</xdr:row>
      <xdr:rowOff>72792</xdr:rowOff>
    </xdr:to>
    <xdr:pic>
      <xdr:nvPicPr>
        <xdr:cNvPr id="5" name="Imagen 4">
          <a:extLst>
            <a:ext uri="{FF2B5EF4-FFF2-40B4-BE49-F238E27FC236}">
              <a16:creationId xmlns:a16="http://schemas.microsoft.com/office/drawing/2014/main" xmlns="" id="{401593CE-1825-47B2-B81A-F015D6D3F395}"/>
            </a:ext>
          </a:extLst>
        </xdr:cNvPr>
        <xdr:cNvPicPr>
          <a:picLocks noChangeAspect="1"/>
        </xdr:cNvPicPr>
      </xdr:nvPicPr>
      <xdr:blipFill>
        <a:blip xmlns:r="http://schemas.openxmlformats.org/officeDocument/2006/relationships" r:embed="rId2"/>
        <a:stretch>
          <a:fillRect/>
        </a:stretch>
      </xdr:blipFill>
      <xdr:spPr>
        <a:xfrm>
          <a:off x="0" y="0"/>
          <a:ext cx="2298094" cy="65223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0</xdr:row>
      <xdr:rowOff>1</xdr:rowOff>
    </xdr:from>
    <xdr:to>
      <xdr:col>2</xdr:col>
      <xdr:colOff>38100</xdr:colOff>
      <xdr:row>2</xdr:row>
      <xdr:rowOff>1</xdr:rowOff>
    </xdr:to>
    <xdr:sp macro="" textlink="">
      <xdr:nvSpPr>
        <xdr:cNvPr id="88" name="2 Rectángulo redondeado">
          <a:extLst>
            <a:ext uri="{FF2B5EF4-FFF2-40B4-BE49-F238E27FC236}">
              <a16:creationId xmlns:a16="http://schemas.microsoft.com/office/drawing/2014/main" xmlns="" id="{00000000-0008-0000-2000-000003000000}"/>
            </a:ext>
          </a:extLst>
        </xdr:cNvPr>
        <xdr:cNvSpPr/>
      </xdr:nvSpPr>
      <xdr:spPr>
        <a:xfrm>
          <a:off x="276225" y="1"/>
          <a:ext cx="8143875" cy="647700"/>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2400" b="0" i="0" u="none" strike="noStrike" kern="0" cap="none" spc="0" normalizeH="0" baseline="0" noProof="0">
            <a:ln>
              <a:noFill/>
            </a:ln>
            <a:solidFill>
              <a:schemeClr val="bg1"/>
            </a:solidFill>
            <a:effectLst/>
            <a:uLnTx/>
            <a:uFillTx/>
            <a:latin typeface="+mn-lt"/>
            <a:ea typeface="+mn-ea"/>
            <a:cs typeface="+mn-cs"/>
          </a:endParaRPr>
        </a:p>
      </xdr:txBody>
    </xdr:sp>
    <xdr:clientData/>
  </xdr:twoCellAnchor>
  <xdr:twoCellAnchor>
    <xdr:from>
      <xdr:col>1</xdr:col>
      <xdr:colOff>1504950</xdr:colOff>
      <xdr:row>35</xdr:row>
      <xdr:rowOff>129953</xdr:rowOff>
    </xdr:from>
    <xdr:to>
      <xdr:col>1</xdr:col>
      <xdr:colOff>5743575</xdr:colOff>
      <xdr:row>52</xdr:row>
      <xdr:rowOff>57150</xdr:rowOff>
    </xdr:to>
    <xdr:grpSp>
      <xdr:nvGrpSpPr>
        <xdr:cNvPr id="2" name="5 Grupo">
          <a:extLst>
            <a:ext uri="{FF2B5EF4-FFF2-40B4-BE49-F238E27FC236}">
              <a16:creationId xmlns:a16="http://schemas.microsoft.com/office/drawing/2014/main" xmlns="" id="{00000000-0008-0000-2400-000002000000}"/>
            </a:ext>
          </a:extLst>
        </xdr:cNvPr>
        <xdr:cNvGrpSpPr/>
      </xdr:nvGrpSpPr>
      <xdr:grpSpPr>
        <a:xfrm>
          <a:off x="1781175" y="8435753"/>
          <a:ext cx="4238625" cy="3165697"/>
          <a:chOff x="2450483" y="941737"/>
          <a:chExt cx="6608172" cy="4643216"/>
        </a:xfrm>
        <a:noFill/>
      </xdr:grpSpPr>
      <xdr:grpSp>
        <xdr:nvGrpSpPr>
          <xdr:cNvPr id="3" name="Group 248">
            <a:extLst>
              <a:ext uri="{FF2B5EF4-FFF2-40B4-BE49-F238E27FC236}">
                <a16:creationId xmlns:a16="http://schemas.microsoft.com/office/drawing/2014/main" xmlns="" id="{00000000-0008-0000-2400-000003000000}"/>
              </a:ext>
            </a:extLst>
          </xdr:cNvPr>
          <xdr:cNvGrpSpPr>
            <a:grpSpLocks/>
          </xdr:cNvGrpSpPr>
        </xdr:nvGrpSpPr>
        <xdr:grpSpPr bwMode="auto">
          <a:xfrm>
            <a:off x="2450483" y="941737"/>
            <a:ext cx="6608172" cy="4643216"/>
            <a:chOff x="879" y="510"/>
            <a:chExt cx="3995" cy="3041"/>
          </a:xfrm>
          <a:grpFill/>
        </xdr:grpSpPr>
        <xdr:grpSp>
          <xdr:nvGrpSpPr>
            <xdr:cNvPr id="17" name="Group 19">
              <a:extLst>
                <a:ext uri="{FF2B5EF4-FFF2-40B4-BE49-F238E27FC236}">
                  <a16:creationId xmlns:a16="http://schemas.microsoft.com/office/drawing/2014/main" xmlns="" id="{00000000-0008-0000-2400-000011000000}"/>
                </a:ext>
              </a:extLst>
            </xdr:cNvPr>
            <xdr:cNvGrpSpPr>
              <a:grpSpLocks/>
            </xdr:cNvGrpSpPr>
          </xdr:nvGrpSpPr>
          <xdr:grpSpPr bwMode="auto">
            <a:xfrm>
              <a:off x="3915" y="1898"/>
              <a:ext cx="959" cy="497"/>
              <a:chOff x="3915" y="1898"/>
              <a:chExt cx="959" cy="497"/>
            </a:xfrm>
            <a:grpFill/>
          </xdr:grpSpPr>
          <xdr:sp macro="" textlink="">
            <xdr:nvSpPr>
              <xdr:cNvPr id="79" name="Freeform 20">
                <a:extLst>
                  <a:ext uri="{FF2B5EF4-FFF2-40B4-BE49-F238E27FC236}">
                    <a16:creationId xmlns:a16="http://schemas.microsoft.com/office/drawing/2014/main" xmlns="" id="{00000000-0008-0000-2400-00004F000000}"/>
                  </a:ext>
                </a:extLst>
              </xdr:cNvPr>
              <xdr:cNvSpPr>
                <a:spLocks/>
              </xdr:cNvSpPr>
            </xdr:nvSpPr>
            <xdr:spPr bwMode="auto">
              <a:xfrm>
                <a:off x="3915" y="2292"/>
                <a:ext cx="151" cy="103"/>
              </a:xfrm>
              <a:custGeom>
                <a:avLst/>
                <a:gdLst>
                  <a:gd name="T0" fmla="*/ 30 w 151"/>
                  <a:gd name="T1" fmla="*/ 24 h 103"/>
                  <a:gd name="T2" fmla="*/ 99 w 151"/>
                  <a:gd name="T3" fmla="*/ 4 h 103"/>
                  <a:gd name="T4" fmla="*/ 144 w 151"/>
                  <a:gd name="T5" fmla="*/ 49 h 103"/>
                  <a:gd name="T6" fmla="*/ 54 w 151"/>
                  <a:gd name="T7" fmla="*/ 95 h 103"/>
                  <a:gd name="T8" fmla="*/ 8 w 151"/>
                  <a:gd name="T9" fmla="*/ 95 h 103"/>
                  <a:gd name="T10" fmla="*/ 8 w 151"/>
                  <a:gd name="T11" fmla="*/ 49 h 103"/>
                  <a:gd name="T12" fmla="*/ 30 w 151"/>
                  <a:gd name="T13" fmla="*/ 24 h 103"/>
                </a:gdLst>
                <a:ahLst/>
                <a:cxnLst>
                  <a:cxn ang="0">
                    <a:pos x="T0" y="T1"/>
                  </a:cxn>
                  <a:cxn ang="0">
                    <a:pos x="T2" y="T3"/>
                  </a:cxn>
                  <a:cxn ang="0">
                    <a:pos x="T4" y="T5"/>
                  </a:cxn>
                  <a:cxn ang="0">
                    <a:pos x="T6" y="T7"/>
                  </a:cxn>
                  <a:cxn ang="0">
                    <a:pos x="T8" y="T9"/>
                  </a:cxn>
                  <a:cxn ang="0">
                    <a:pos x="T10" y="T11"/>
                  </a:cxn>
                  <a:cxn ang="0">
                    <a:pos x="T12" y="T13"/>
                  </a:cxn>
                </a:cxnLst>
                <a:rect l="0" t="0" r="r" b="b"/>
                <a:pathLst>
                  <a:path w="151" h="103">
                    <a:moveTo>
                      <a:pt x="30" y="24"/>
                    </a:moveTo>
                    <a:cubicBezTo>
                      <a:pt x="45" y="17"/>
                      <a:pt x="80" y="0"/>
                      <a:pt x="99" y="4"/>
                    </a:cubicBezTo>
                    <a:cubicBezTo>
                      <a:pt x="118" y="8"/>
                      <a:pt x="151" y="34"/>
                      <a:pt x="144" y="49"/>
                    </a:cubicBezTo>
                    <a:cubicBezTo>
                      <a:pt x="137" y="64"/>
                      <a:pt x="77" y="87"/>
                      <a:pt x="54" y="95"/>
                    </a:cubicBezTo>
                    <a:cubicBezTo>
                      <a:pt x="31" y="103"/>
                      <a:pt x="16" y="103"/>
                      <a:pt x="8" y="95"/>
                    </a:cubicBezTo>
                    <a:cubicBezTo>
                      <a:pt x="0" y="87"/>
                      <a:pt x="4" y="61"/>
                      <a:pt x="8" y="49"/>
                    </a:cubicBezTo>
                    <a:cubicBezTo>
                      <a:pt x="12" y="37"/>
                      <a:pt x="15" y="31"/>
                      <a:pt x="30" y="24"/>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80" name="Freeform 21">
                <a:extLst>
                  <a:ext uri="{FF2B5EF4-FFF2-40B4-BE49-F238E27FC236}">
                    <a16:creationId xmlns:a16="http://schemas.microsoft.com/office/drawing/2014/main" xmlns="" id="{00000000-0008-0000-2400-000050000000}"/>
                  </a:ext>
                </a:extLst>
              </xdr:cNvPr>
              <xdr:cNvSpPr>
                <a:spLocks/>
              </xdr:cNvSpPr>
            </xdr:nvSpPr>
            <xdr:spPr bwMode="auto">
              <a:xfrm>
                <a:off x="4241" y="1979"/>
                <a:ext cx="408" cy="287"/>
              </a:xfrm>
              <a:custGeom>
                <a:avLst/>
                <a:gdLst>
                  <a:gd name="T0" fmla="*/ 0 w 408"/>
                  <a:gd name="T1" fmla="*/ 136 h 287"/>
                  <a:gd name="T2" fmla="*/ 91 w 408"/>
                  <a:gd name="T3" fmla="*/ 90 h 287"/>
                  <a:gd name="T4" fmla="*/ 181 w 408"/>
                  <a:gd name="T5" fmla="*/ 45 h 287"/>
                  <a:gd name="T6" fmla="*/ 272 w 408"/>
                  <a:gd name="T7" fmla="*/ 0 h 287"/>
                  <a:gd name="T8" fmla="*/ 272 w 408"/>
                  <a:gd name="T9" fmla="*/ 45 h 287"/>
                  <a:gd name="T10" fmla="*/ 317 w 408"/>
                  <a:gd name="T11" fmla="*/ 45 h 287"/>
                  <a:gd name="T12" fmla="*/ 408 w 408"/>
                  <a:gd name="T13" fmla="*/ 90 h 287"/>
                  <a:gd name="T14" fmla="*/ 317 w 408"/>
                  <a:gd name="T15" fmla="*/ 136 h 287"/>
                  <a:gd name="T16" fmla="*/ 227 w 408"/>
                  <a:gd name="T17" fmla="*/ 272 h 287"/>
                  <a:gd name="T18" fmla="*/ 181 w 408"/>
                  <a:gd name="T19" fmla="*/ 226 h 287"/>
                  <a:gd name="T20" fmla="*/ 136 w 408"/>
                  <a:gd name="T21" fmla="*/ 181 h 287"/>
                  <a:gd name="T22" fmla="*/ 91 w 408"/>
                  <a:gd name="T23" fmla="*/ 181 h 287"/>
                  <a:gd name="T24" fmla="*/ 0 w 408"/>
                  <a:gd name="T25" fmla="*/ 136 h 2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08" h="287">
                    <a:moveTo>
                      <a:pt x="0" y="136"/>
                    </a:moveTo>
                    <a:cubicBezTo>
                      <a:pt x="0" y="121"/>
                      <a:pt x="61" y="105"/>
                      <a:pt x="91" y="90"/>
                    </a:cubicBezTo>
                    <a:cubicBezTo>
                      <a:pt x="121" y="75"/>
                      <a:pt x="151" y="60"/>
                      <a:pt x="181" y="45"/>
                    </a:cubicBezTo>
                    <a:cubicBezTo>
                      <a:pt x="211" y="30"/>
                      <a:pt x="257" y="0"/>
                      <a:pt x="272" y="0"/>
                    </a:cubicBezTo>
                    <a:cubicBezTo>
                      <a:pt x="287" y="0"/>
                      <a:pt x="265" y="38"/>
                      <a:pt x="272" y="45"/>
                    </a:cubicBezTo>
                    <a:cubicBezTo>
                      <a:pt x="279" y="52"/>
                      <a:pt x="294" y="38"/>
                      <a:pt x="317" y="45"/>
                    </a:cubicBezTo>
                    <a:cubicBezTo>
                      <a:pt x="340" y="52"/>
                      <a:pt x="408" y="75"/>
                      <a:pt x="408" y="90"/>
                    </a:cubicBezTo>
                    <a:cubicBezTo>
                      <a:pt x="408" y="105"/>
                      <a:pt x="347" y="106"/>
                      <a:pt x="317" y="136"/>
                    </a:cubicBezTo>
                    <a:cubicBezTo>
                      <a:pt x="287" y="166"/>
                      <a:pt x="250" y="257"/>
                      <a:pt x="227" y="272"/>
                    </a:cubicBezTo>
                    <a:cubicBezTo>
                      <a:pt x="204" y="287"/>
                      <a:pt x="196" y="241"/>
                      <a:pt x="181" y="226"/>
                    </a:cubicBezTo>
                    <a:cubicBezTo>
                      <a:pt x="166" y="211"/>
                      <a:pt x="151" y="188"/>
                      <a:pt x="136" y="181"/>
                    </a:cubicBezTo>
                    <a:cubicBezTo>
                      <a:pt x="121" y="174"/>
                      <a:pt x="114" y="188"/>
                      <a:pt x="91" y="181"/>
                    </a:cubicBezTo>
                    <a:cubicBezTo>
                      <a:pt x="68" y="174"/>
                      <a:pt x="0" y="151"/>
                      <a:pt x="0" y="136"/>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81" name="Freeform 22">
                <a:extLst>
                  <a:ext uri="{FF2B5EF4-FFF2-40B4-BE49-F238E27FC236}">
                    <a16:creationId xmlns:a16="http://schemas.microsoft.com/office/drawing/2014/main" xmlns="" id="{00000000-0008-0000-2400-000051000000}"/>
                  </a:ext>
                </a:extLst>
              </xdr:cNvPr>
              <xdr:cNvSpPr>
                <a:spLocks/>
              </xdr:cNvSpPr>
            </xdr:nvSpPr>
            <xdr:spPr bwMode="auto">
              <a:xfrm>
                <a:off x="4694" y="1898"/>
                <a:ext cx="180" cy="114"/>
              </a:xfrm>
              <a:custGeom>
                <a:avLst/>
                <a:gdLst>
                  <a:gd name="T0" fmla="*/ 30 w 180"/>
                  <a:gd name="T1" fmla="*/ 14 h 114"/>
                  <a:gd name="T2" fmla="*/ 88 w 180"/>
                  <a:gd name="T3" fmla="*/ 10 h 114"/>
                  <a:gd name="T4" fmla="*/ 172 w 180"/>
                  <a:gd name="T5" fmla="*/ 76 h 114"/>
                  <a:gd name="T6" fmla="*/ 136 w 180"/>
                  <a:gd name="T7" fmla="*/ 112 h 114"/>
                  <a:gd name="T8" fmla="*/ 54 w 180"/>
                  <a:gd name="T9" fmla="*/ 85 h 114"/>
                  <a:gd name="T10" fmla="*/ 8 w 180"/>
                  <a:gd name="T11" fmla="*/ 85 h 114"/>
                  <a:gd name="T12" fmla="*/ 8 w 180"/>
                  <a:gd name="T13" fmla="*/ 39 h 114"/>
                  <a:gd name="T14" fmla="*/ 30 w 180"/>
                  <a:gd name="T15" fmla="*/ 14 h 11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0" h="114">
                    <a:moveTo>
                      <a:pt x="30" y="14"/>
                    </a:moveTo>
                    <a:cubicBezTo>
                      <a:pt x="43" y="9"/>
                      <a:pt x="64" y="0"/>
                      <a:pt x="88" y="10"/>
                    </a:cubicBezTo>
                    <a:cubicBezTo>
                      <a:pt x="112" y="20"/>
                      <a:pt x="164" y="59"/>
                      <a:pt x="172" y="76"/>
                    </a:cubicBezTo>
                    <a:cubicBezTo>
                      <a:pt x="180" y="93"/>
                      <a:pt x="156" y="110"/>
                      <a:pt x="136" y="112"/>
                    </a:cubicBezTo>
                    <a:cubicBezTo>
                      <a:pt x="116" y="114"/>
                      <a:pt x="75" y="90"/>
                      <a:pt x="54" y="85"/>
                    </a:cubicBezTo>
                    <a:cubicBezTo>
                      <a:pt x="33" y="80"/>
                      <a:pt x="16" y="93"/>
                      <a:pt x="8" y="85"/>
                    </a:cubicBezTo>
                    <a:cubicBezTo>
                      <a:pt x="0" y="77"/>
                      <a:pt x="4" y="51"/>
                      <a:pt x="8" y="39"/>
                    </a:cubicBezTo>
                    <a:cubicBezTo>
                      <a:pt x="12" y="27"/>
                      <a:pt x="15" y="21"/>
                      <a:pt x="30" y="14"/>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nvGrpSpPr>
            <xdr:cNvPr id="18" name="Group 247">
              <a:extLst>
                <a:ext uri="{FF2B5EF4-FFF2-40B4-BE49-F238E27FC236}">
                  <a16:creationId xmlns:a16="http://schemas.microsoft.com/office/drawing/2014/main" xmlns="" id="{00000000-0008-0000-2400-000012000000}"/>
                </a:ext>
              </a:extLst>
            </xdr:cNvPr>
            <xdr:cNvGrpSpPr>
              <a:grpSpLocks/>
            </xdr:cNvGrpSpPr>
          </xdr:nvGrpSpPr>
          <xdr:grpSpPr bwMode="auto">
            <a:xfrm>
              <a:off x="879" y="510"/>
              <a:ext cx="3596" cy="3041"/>
              <a:chOff x="879" y="510"/>
              <a:chExt cx="3596" cy="3041"/>
            </a:xfrm>
            <a:grpFill/>
          </xdr:grpSpPr>
          <xdr:grpSp>
            <xdr:nvGrpSpPr>
              <xdr:cNvPr id="19" name="Group 8">
                <a:extLst>
                  <a:ext uri="{FF2B5EF4-FFF2-40B4-BE49-F238E27FC236}">
                    <a16:creationId xmlns:a16="http://schemas.microsoft.com/office/drawing/2014/main" xmlns="" id="{00000000-0008-0000-2400-000013000000}"/>
                  </a:ext>
                </a:extLst>
              </xdr:cNvPr>
              <xdr:cNvGrpSpPr>
                <a:grpSpLocks/>
              </xdr:cNvGrpSpPr>
            </xdr:nvGrpSpPr>
            <xdr:grpSpPr bwMode="auto">
              <a:xfrm>
                <a:off x="2062" y="658"/>
                <a:ext cx="1218" cy="762"/>
                <a:chOff x="2062" y="658"/>
                <a:chExt cx="1218" cy="762"/>
              </a:xfrm>
              <a:grpFill/>
            </xdr:grpSpPr>
            <xdr:sp macro="" textlink="">
              <xdr:nvSpPr>
                <xdr:cNvPr id="69" name="Freeform 9">
                  <a:extLst>
                    <a:ext uri="{FF2B5EF4-FFF2-40B4-BE49-F238E27FC236}">
                      <a16:creationId xmlns:a16="http://schemas.microsoft.com/office/drawing/2014/main" xmlns="" id="{00000000-0008-0000-2400-000045000000}"/>
                    </a:ext>
                  </a:extLst>
                </xdr:cNvPr>
                <xdr:cNvSpPr>
                  <a:spLocks/>
                </xdr:cNvSpPr>
              </xdr:nvSpPr>
              <xdr:spPr bwMode="auto">
                <a:xfrm>
                  <a:off x="2062" y="658"/>
                  <a:ext cx="1218" cy="762"/>
                </a:xfrm>
                <a:custGeom>
                  <a:avLst/>
                  <a:gdLst>
                    <a:gd name="T0" fmla="*/ 89 w 1218"/>
                    <a:gd name="T1" fmla="*/ 197 h 762"/>
                    <a:gd name="T2" fmla="*/ 137 w 1218"/>
                    <a:gd name="T3" fmla="*/ 29 h 762"/>
                    <a:gd name="T4" fmla="*/ 272 w 1218"/>
                    <a:gd name="T5" fmla="*/ 38 h 762"/>
                    <a:gd name="T6" fmla="*/ 391 w 1218"/>
                    <a:gd name="T7" fmla="*/ 5 h 762"/>
                    <a:gd name="T8" fmla="*/ 551 w 1218"/>
                    <a:gd name="T9" fmla="*/ 67 h 762"/>
                    <a:gd name="T10" fmla="*/ 674 w 1218"/>
                    <a:gd name="T11" fmla="*/ 20 h 762"/>
                    <a:gd name="T12" fmla="*/ 782 w 1218"/>
                    <a:gd name="T13" fmla="*/ 62 h 762"/>
                    <a:gd name="T14" fmla="*/ 938 w 1218"/>
                    <a:gd name="T15" fmla="*/ 44 h 762"/>
                    <a:gd name="T16" fmla="*/ 1064 w 1218"/>
                    <a:gd name="T17" fmla="*/ 98 h 762"/>
                    <a:gd name="T18" fmla="*/ 1070 w 1218"/>
                    <a:gd name="T19" fmla="*/ 170 h 762"/>
                    <a:gd name="T20" fmla="*/ 1214 w 1218"/>
                    <a:gd name="T21" fmla="*/ 224 h 762"/>
                    <a:gd name="T22" fmla="*/ 1094 w 1218"/>
                    <a:gd name="T23" fmla="*/ 368 h 762"/>
                    <a:gd name="T24" fmla="*/ 1052 w 1218"/>
                    <a:gd name="T25" fmla="*/ 596 h 762"/>
                    <a:gd name="T26" fmla="*/ 800 w 1218"/>
                    <a:gd name="T27" fmla="*/ 530 h 762"/>
                    <a:gd name="T28" fmla="*/ 710 w 1218"/>
                    <a:gd name="T29" fmla="*/ 572 h 762"/>
                    <a:gd name="T30" fmla="*/ 620 w 1218"/>
                    <a:gd name="T31" fmla="*/ 578 h 762"/>
                    <a:gd name="T32" fmla="*/ 542 w 1218"/>
                    <a:gd name="T33" fmla="*/ 650 h 762"/>
                    <a:gd name="T34" fmla="*/ 415 w 1218"/>
                    <a:gd name="T35" fmla="*/ 731 h 762"/>
                    <a:gd name="T36" fmla="*/ 324 w 1218"/>
                    <a:gd name="T37" fmla="*/ 748 h 762"/>
                    <a:gd name="T38" fmla="*/ 253 w 1218"/>
                    <a:gd name="T39" fmla="*/ 647 h 762"/>
                    <a:gd name="T40" fmla="*/ 170 w 1218"/>
                    <a:gd name="T41" fmla="*/ 626 h 762"/>
                    <a:gd name="T42" fmla="*/ 38 w 1218"/>
                    <a:gd name="T43" fmla="*/ 608 h 762"/>
                    <a:gd name="T44" fmla="*/ 62 w 1218"/>
                    <a:gd name="T45" fmla="*/ 530 h 762"/>
                    <a:gd name="T46" fmla="*/ 7 w 1218"/>
                    <a:gd name="T47" fmla="*/ 430 h 762"/>
                    <a:gd name="T48" fmla="*/ 20 w 1218"/>
                    <a:gd name="T49" fmla="*/ 374 h 762"/>
                    <a:gd name="T50" fmla="*/ 56 w 1218"/>
                    <a:gd name="T51" fmla="*/ 308 h 762"/>
                    <a:gd name="T52" fmla="*/ 89 w 1218"/>
                    <a:gd name="T53" fmla="*/ 197 h 7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218" h="762">
                      <a:moveTo>
                        <a:pt x="89" y="197"/>
                      </a:moveTo>
                      <a:cubicBezTo>
                        <a:pt x="102" y="150"/>
                        <a:pt x="107" y="55"/>
                        <a:pt x="137" y="29"/>
                      </a:cubicBezTo>
                      <a:cubicBezTo>
                        <a:pt x="167" y="3"/>
                        <a:pt x="230" y="42"/>
                        <a:pt x="272" y="38"/>
                      </a:cubicBezTo>
                      <a:cubicBezTo>
                        <a:pt x="314" y="34"/>
                        <a:pt x="345" y="0"/>
                        <a:pt x="391" y="5"/>
                      </a:cubicBezTo>
                      <a:cubicBezTo>
                        <a:pt x="437" y="10"/>
                        <a:pt x="504" y="65"/>
                        <a:pt x="551" y="67"/>
                      </a:cubicBezTo>
                      <a:cubicBezTo>
                        <a:pt x="598" y="69"/>
                        <a:pt x="636" y="21"/>
                        <a:pt x="674" y="20"/>
                      </a:cubicBezTo>
                      <a:cubicBezTo>
                        <a:pt x="712" y="19"/>
                        <a:pt x="738" y="58"/>
                        <a:pt x="782" y="62"/>
                      </a:cubicBezTo>
                      <a:cubicBezTo>
                        <a:pt x="826" y="66"/>
                        <a:pt x="891" y="38"/>
                        <a:pt x="938" y="44"/>
                      </a:cubicBezTo>
                      <a:cubicBezTo>
                        <a:pt x="985" y="50"/>
                        <a:pt x="1042" y="77"/>
                        <a:pt x="1064" y="98"/>
                      </a:cubicBezTo>
                      <a:cubicBezTo>
                        <a:pt x="1086" y="119"/>
                        <a:pt x="1045" y="149"/>
                        <a:pt x="1070" y="170"/>
                      </a:cubicBezTo>
                      <a:cubicBezTo>
                        <a:pt x="1095" y="191"/>
                        <a:pt x="1210" y="191"/>
                        <a:pt x="1214" y="224"/>
                      </a:cubicBezTo>
                      <a:cubicBezTo>
                        <a:pt x="1218" y="257"/>
                        <a:pt x="1121" y="306"/>
                        <a:pt x="1094" y="368"/>
                      </a:cubicBezTo>
                      <a:cubicBezTo>
                        <a:pt x="1067" y="430"/>
                        <a:pt x="1101" y="569"/>
                        <a:pt x="1052" y="596"/>
                      </a:cubicBezTo>
                      <a:cubicBezTo>
                        <a:pt x="1003" y="623"/>
                        <a:pt x="857" y="534"/>
                        <a:pt x="800" y="530"/>
                      </a:cubicBezTo>
                      <a:cubicBezTo>
                        <a:pt x="743" y="526"/>
                        <a:pt x="740" y="564"/>
                        <a:pt x="710" y="572"/>
                      </a:cubicBezTo>
                      <a:cubicBezTo>
                        <a:pt x="680" y="580"/>
                        <a:pt x="648" y="565"/>
                        <a:pt x="620" y="578"/>
                      </a:cubicBezTo>
                      <a:cubicBezTo>
                        <a:pt x="592" y="591"/>
                        <a:pt x="576" y="625"/>
                        <a:pt x="542" y="650"/>
                      </a:cubicBezTo>
                      <a:cubicBezTo>
                        <a:pt x="508" y="675"/>
                        <a:pt x="451" y="715"/>
                        <a:pt x="415" y="731"/>
                      </a:cubicBezTo>
                      <a:cubicBezTo>
                        <a:pt x="379" y="747"/>
                        <a:pt x="351" y="762"/>
                        <a:pt x="324" y="748"/>
                      </a:cubicBezTo>
                      <a:cubicBezTo>
                        <a:pt x="297" y="734"/>
                        <a:pt x="279" y="667"/>
                        <a:pt x="253" y="647"/>
                      </a:cubicBezTo>
                      <a:cubicBezTo>
                        <a:pt x="227" y="627"/>
                        <a:pt x="206" y="632"/>
                        <a:pt x="170" y="626"/>
                      </a:cubicBezTo>
                      <a:cubicBezTo>
                        <a:pt x="134" y="620"/>
                        <a:pt x="56" y="624"/>
                        <a:pt x="38" y="608"/>
                      </a:cubicBezTo>
                      <a:cubicBezTo>
                        <a:pt x="20" y="592"/>
                        <a:pt x="67" y="560"/>
                        <a:pt x="62" y="530"/>
                      </a:cubicBezTo>
                      <a:cubicBezTo>
                        <a:pt x="57" y="500"/>
                        <a:pt x="14" y="456"/>
                        <a:pt x="7" y="430"/>
                      </a:cubicBezTo>
                      <a:cubicBezTo>
                        <a:pt x="0" y="404"/>
                        <a:pt x="12" y="394"/>
                        <a:pt x="20" y="374"/>
                      </a:cubicBezTo>
                      <a:cubicBezTo>
                        <a:pt x="28" y="354"/>
                        <a:pt x="45" y="337"/>
                        <a:pt x="56" y="308"/>
                      </a:cubicBezTo>
                      <a:cubicBezTo>
                        <a:pt x="67" y="279"/>
                        <a:pt x="77" y="243"/>
                        <a:pt x="89" y="197"/>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70" name="Group 10">
                  <a:extLst>
                    <a:ext uri="{FF2B5EF4-FFF2-40B4-BE49-F238E27FC236}">
                      <a16:creationId xmlns:a16="http://schemas.microsoft.com/office/drawing/2014/main" xmlns="" id="{00000000-0008-0000-2400-000046000000}"/>
                    </a:ext>
                  </a:extLst>
                </xdr:cNvPr>
                <xdr:cNvGrpSpPr>
                  <a:grpSpLocks/>
                </xdr:cNvGrpSpPr>
              </xdr:nvGrpSpPr>
              <xdr:grpSpPr bwMode="auto">
                <a:xfrm>
                  <a:off x="2154" y="709"/>
                  <a:ext cx="907" cy="635"/>
                  <a:chOff x="2154" y="709"/>
                  <a:chExt cx="907" cy="635"/>
                </a:xfrm>
                <a:grpFill/>
              </xdr:grpSpPr>
              <xdr:sp macro="" textlink="">
                <xdr:nvSpPr>
                  <xdr:cNvPr id="71" name="Freeform 11">
                    <a:extLst>
                      <a:ext uri="{FF2B5EF4-FFF2-40B4-BE49-F238E27FC236}">
                        <a16:creationId xmlns:a16="http://schemas.microsoft.com/office/drawing/2014/main" xmlns="" id="{00000000-0008-0000-2400-000047000000}"/>
                      </a:ext>
                    </a:extLst>
                  </xdr:cNvPr>
                  <xdr:cNvSpPr>
                    <a:spLocks/>
                  </xdr:cNvSpPr>
                </xdr:nvSpPr>
                <xdr:spPr bwMode="auto">
                  <a:xfrm>
                    <a:off x="2154" y="799"/>
                    <a:ext cx="227" cy="545"/>
                  </a:xfrm>
                  <a:custGeom>
                    <a:avLst/>
                    <a:gdLst>
                      <a:gd name="T0" fmla="*/ 0 w 227"/>
                      <a:gd name="T1" fmla="*/ 0 h 545"/>
                      <a:gd name="T2" fmla="*/ 91 w 227"/>
                      <a:gd name="T3" fmla="*/ 46 h 545"/>
                      <a:gd name="T4" fmla="*/ 136 w 227"/>
                      <a:gd name="T5" fmla="*/ 46 h 545"/>
                      <a:gd name="T6" fmla="*/ 182 w 227"/>
                      <a:gd name="T7" fmla="*/ 91 h 545"/>
                      <a:gd name="T8" fmla="*/ 182 w 227"/>
                      <a:gd name="T9" fmla="*/ 182 h 545"/>
                      <a:gd name="T10" fmla="*/ 136 w 227"/>
                      <a:gd name="T11" fmla="*/ 272 h 545"/>
                      <a:gd name="T12" fmla="*/ 182 w 227"/>
                      <a:gd name="T13" fmla="*/ 408 h 545"/>
                      <a:gd name="T14" fmla="*/ 227 w 227"/>
                      <a:gd name="T15" fmla="*/ 454 h 545"/>
                      <a:gd name="T16" fmla="*/ 182 w 227"/>
                      <a:gd name="T17" fmla="*/ 545 h 5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7" h="545">
                        <a:moveTo>
                          <a:pt x="0" y="0"/>
                        </a:moveTo>
                        <a:cubicBezTo>
                          <a:pt x="34" y="19"/>
                          <a:pt x="68" y="38"/>
                          <a:pt x="91" y="46"/>
                        </a:cubicBezTo>
                        <a:cubicBezTo>
                          <a:pt x="114" y="54"/>
                          <a:pt x="121" y="39"/>
                          <a:pt x="136" y="46"/>
                        </a:cubicBezTo>
                        <a:cubicBezTo>
                          <a:pt x="151" y="53"/>
                          <a:pt x="174" y="68"/>
                          <a:pt x="182" y="91"/>
                        </a:cubicBezTo>
                        <a:cubicBezTo>
                          <a:pt x="190" y="114"/>
                          <a:pt x="190" y="152"/>
                          <a:pt x="182" y="182"/>
                        </a:cubicBezTo>
                        <a:cubicBezTo>
                          <a:pt x="174" y="212"/>
                          <a:pt x="136" y="234"/>
                          <a:pt x="136" y="272"/>
                        </a:cubicBezTo>
                        <a:cubicBezTo>
                          <a:pt x="136" y="310"/>
                          <a:pt x="167" y="378"/>
                          <a:pt x="182" y="408"/>
                        </a:cubicBezTo>
                        <a:cubicBezTo>
                          <a:pt x="197" y="438"/>
                          <a:pt x="227" y="431"/>
                          <a:pt x="227" y="454"/>
                        </a:cubicBezTo>
                        <a:cubicBezTo>
                          <a:pt x="227" y="477"/>
                          <a:pt x="204" y="511"/>
                          <a:pt x="182" y="545"/>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2" name="Freeform 12">
                    <a:extLst>
                      <a:ext uri="{FF2B5EF4-FFF2-40B4-BE49-F238E27FC236}">
                        <a16:creationId xmlns:a16="http://schemas.microsoft.com/office/drawing/2014/main" xmlns="" id="{00000000-0008-0000-2400-000048000000}"/>
                      </a:ext>
                    </a:extLst>
                  </xdr:cNvPr>
                  <xdr:cNvSpPr>
                    <a:spLocks/>
                  </xdr:cNvSpPr>
                </xdr:nvSpPr>
                <xdr:spPr bwMode="auto">
                  <a:xfrm>
                    <a:off x="2336" y="720"/>
                    <a:ext cx="250" cy="177"/>
                  </a:xfrm>
                  <a:custGeom>
                    <a:avLst/>
                    <a:gdLst>
                      <a:gd name="T0" fmla="*/ 0 w 250"/>
                      <a:gd name="T1" fmla="*/ 170 h 177"/>
                      <a:gd name="T2" fmla="*/ 90 w 250"/>
                      <a:gd name="T3" fmla="*/ 170 h 177"/>
                      <a:gd name="T4" fmla="*/ 90 w 250"/>
                      <a:gd name="T5" fmla="*/ 125 h 177"/>
                      <a:gd name="T6" fmla="*/ 136 w 250"/>
                      <a:gd name="T7" fmla="*/ 79 h 177"/>
                      <a:gd name="T8" fmla="*/ 226 w 250"/>
                      <a:gd name="T9" fmla="*/ 79 h 177"/>
                      <a:gd name="T10" fmla="*/ 226 w 250"/>
                      <a:gd name="T11" fmla="*/ 34 h 177"/>
                      <a:gd name="T12" fmla="*/ 250 w 250"/>
                      <a:gd name="T13" fmla="*/ 0 h 177"/>
                    </a:gdLst>
                    <a:ahLst/>
                    <a:cxnLst>
                      <a:cxn ang="0">
                        <a:pos x="T0" y="T1"/>
                      </a:cxn>
                      <a:cxn ang="0">
                        <a:pos x="T2" y="T3"/>
                      </a:cxn>
                      <a:cxn ang="0">
                        <a:pos x="T4" y="T5"/>
                      </a:cxn>
                      <a:cxn ang="0">
                        <a:pos x="T6" y="T7"/>
                      </a:cxn>
                      <a:cxn ang="0">
                        <a:pos x="T8" y="T9"/>
                      </a:cxn>
                      <a:cxn ang="0">
                        <a:pos x="T10" y="T11"/>
                      </a:cxn>
                      <a:cxn ang="0">
                        <a:pos x="T12" y="T13"/>
                      </a:cxn>
                    </a:cxnLst>
                    <a:rect l="0" t="0" r="r" b="b"/>
                    <a:pathLst>
                      <a:path w="250" h="177">
                        <a:moveTo>
                          <a:pt x="0" y="170"/>
                        </a:moveTo>
                        <a:cubicBezTo>
                          <a:pt x="37" y="173"/>
                          <a:pt x="75" y="177"/>
                          <a:pt x="90" y="170"/>
                        </a:cubicBezTo>
                        <a:cubicBezTo>
                          <a:pt x="105" y="163"/>
                          <a:pt x="82" y="140"/>
                          <a:pt x="90" y="125"/>
                        </a:cubicBezTo>
                        <a:cubicBezTo>
                          <a:pt x="98" y="110"/>
                          <a:pt x="113" y="87"/>
                          <a:pt x="136" y="79"/>
                        </a:cubicBezTo>
                        <a:cubicBezTo>
                          <a:pt x="159" y="71"/>
                          <a:pt x="211" y="86"/>
                          <a:pt x="226" y="79"/>
                        </a:cubicBezTo>
                        <a:cubicBezTo>
                          <a:pt x="241" y="72"/>
                          <a:pt x="222" y="47"/>
                          <a:pt x="226" y="34"/>
                        </a:cubicBezTo>
                        <a:cubicBezTo>
                          <a:pt x="230" y="21"/>
                          <a:pt x="245" y="7"/>
                          <a:pt x="250"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3" name="Freeform 13">
                    <a:extLst>
                      <a:ext uri="{FF2B5EF4-FFF2-40B4-BE49-F238E27FC236}">
                        <a16:creationId xmlns:a16="http://schemas.microsoft.com/office/drawing/2014/main" xmlns="" id="{00000000-0008-0000-2400-000049000000}"/>
                      </a:ext>
                    </a:extLst>
                  </xdr:cNvPr>
                  <xdr:cNvSpPr>
                    <a:spLocks/>
                  </xdr:cNvSpPr>
                </xdr:nvSpPr>
                <xdr:spPr bwMode="auto">
                  <a:xfrm>
                    <a:off x="2426" y="791"/>
                    <a:ext cx="242" cy="151"/>
                  </a:xfrm>
                  <a:custGeom>
                    <a:avLst/>
                    <a:gdLst>
                      <a:gd name="T0" fmla="*/ 0 w 242"/>
                      <a:gd name="T1" fmla="*/ 99 h 151"/>
                      <a:gd name="T2" fmla="*/ 91 w 242"/>
                      <a:gd name="T3" fmla="*/ 144 h 151"/>
                      <a:gd name="T4" fmla="*/ 227 w 242"/>
                      <a:gd name="T5" fmla="*/ 54 h 151"/>
                      <a:gd name="T6" fmla="*/ 182 w 242"/>
                      <a:gd name="T7" fmla="*/ 8 h 151"/>
                      <a:gd name="T8" fmla="*/ 136 w 242"/>
                      <a:gd name="T9" fmla="*/ 8 h 151"/>
                    </a:gdLst>
                    <a:ahLst/>
                    <a:cxnLst>
                      <a:cxn ang="0">
                        <a:pos x="T0" y="T1"/>
                      </a:cxn>
                      <a:cxn ang="0">
                        <a:pos x="T2" y="T3"/>
                      </a:cxn>
                      <a:cxn ang="0">
                        <a:pos x="T4" y="T5"/>
                      </a:cxn>
                      <a:cxn ang="0">
                        <a:pos x="T6" y="T7"/>
                      </a:cxn>
                      <a:cxn ang="0">
                        <a:pos x="T8" y="T9"/>
                      </a:cxn>
                    </a:cxnLst>
                    <a:rect l="0" t="0" r="r" b="b"/>
                    <a:pathLst>
                      <a:path w="242" h="151">
                        <a:moveTo>
                          <a:pt x="0" y="99"/>
                        </a:moveTo>
                        <a:cubicBezTo>
                          <a:pt x="26" y="125"/>
                          <a:pt x="53" y="151"/>
                          <a:pt x="91" y="144"/>
                        </a:cubicBezTo>
                        <a:cubicBezTo>
                          <a:pt x="129" y="137"/>
                          <a:pt x="212" y="77"/>
                          <a:pt x="227" y="54"/>
                        </a:cubicBezTo>
                        <a:cubicBezTo>
                          <a:pt x="242" y="31"/>
                          <a:pt x="197" y="16"/>
                          <a:pt x="182" y="8"/>
                        </a:cubicBezTo>
                        <a:cubicBezTo>
                          <a:pt x="167" y="0"/>
                          <a:pt x="151" y="4"/>
                          <a:pt x="136" y="8"/>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4" name="Freeform 14">
                    <a:extLst>
                      <a:ext uri="{FF2B5EF4-FFF2-40B4-BE49-F238E27FC236}">
                        <a16:creationId xmlns:a16="http://schemas.microsoft.com/office/drawing/2014/main" xmlns="" id="{00000000-0008-0000-2400-00004A000000}"/>
                      </a:ext>
                    </a:extLst>
                  </xdr:cNvPr>
                  <xdr:cNvSpPr>
                    <a:spLocks/>
                  </xdr:cNvSpPr>
                </xdr:nvSpPr>
                <xdr:spPr bwMode="auto">
                  <a:xfrm>
                    <a:off x="2601" y="890"/>
                    <a:ext cx="101" cy="336"/>
                  </a:xfrm>
                  <a:custGeom>
                    <a:avLst/>
                    <a:gdLst>
                      <a:gd name="T0" fmla="*/ 101 w 101"/>
                      <a:gd name="T1" fmla="*/ 336 h 336"/>
                      <a:gd name="T2" fmla="*/ 52 w 101"/>
                      <a:gd name="T3" fmla="*/ 272 h 336"/>
                      <a:gd name="T4" fmla="*/ 52 w 101"/>
                      <a:gd name="T5" fmla="*/ 227 h 336"/>
                      <a:gd name="T6" fmla="*/ 52 w 101"/>
                      <a:gd name="T7" fmla="*/ 181 h 336"/>
                      <a:gd name="T8" fmla="*/ 7 w 101"/>
                      <a:gd name="T9" fmla="*/ 91 h 336"/>
                      <a:gd name="T10" fmla="*/ 7 w 101"/>
                      <a:gd name="T11" fmla="*/ 45 h 336"/>
                      <a:gd name="T12" fmla="*/ 7 w 101"/>
                      <a:gd name="T13" fmla="*/ 0 h 336"/>
                    </a:gdLst>
                    <a:ahLst/>
                    <a:cxnLst>
                      <a:cxn ang="0">
                        <a:pos x="T0" y="T1"/>
                      </a:cxn>
                      <a:cxn ang="0">
                        <a:pos x="T2" y="T3"/>
                      </a:cxn>
                      <a:cxn ang="0">
                        <a:pos x="T4" y="T5"/>
                      </a:cxn>
                      <a:cxn ang="0">
                        <a:pos x="T6" y="T7"/>
                      </a:cxn>
                      <a:cxn ang="0">
                        <a:pos x="T8" y="T9"/>
                      </a:cxn>
                      <a:cxn ang="0">
                        <a:pos x="T10" y="T11"/>
                      </a:cxn>
                      <a:cxn ang="0">
                        <a:pos x="T12" y="T13"/>
                      </a:cxn>
                    </a:cxnLst>
                    <a:rect l="0" t="0" r="r" b="b"/>
                    <a:pathLst>
                      <a:path w="101" h="336">
                        <a:moveTo>
                          <a:pt x="101" y="336"/>
                        </a:moveTo>
                        <a:cubicBezTo>
                          <a:pt x="93" y="326"/>
                          <a:pt x="60" y="290"/>
                          <a:pt x="52" y="272"/>
                        </a:cubicBezTo>
                        <a:cubicBezTo>
                          <a:pt x="44" y="254"/>
                          <a:pt x="52" y="242"/>
                          <a:pt x="52" y="227"/>
                        </a:cubicBezTo>
                        <a:cubicBezTo>
                          <a:pt x="52" y="212"/>
                          <a:pt x="59" y="204"/>
                          <a:pt x="52" y="181"/>
                        </a:cubicBezTo>
                        <a:cubicBezTo>
                          <a:pt x="45" y="158"/>
                          <a:pt x="14" y="114"/>
                          <a:pt x="7" y="91"/>
                        </a:cubicBezTo>
                        <a:cubicBezTo>
                          <a:pt x="0" y="68"/>
                          <a:pt x="7" y="60"/>
                          <a:pt x="7" y="45"/>
                        </a:cubicBezTo>
                        <a:cubicBezTo>
                          <a:pt x="7" y="30"/>
                          <a:pt x="7" y="15"/>
                          <a:pt x="7"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5" name="Freeform 15">
                    <a:extLst>
                      <a:ext uri="{FF2B5EF4-FFF2-40B4-BE49-F238E27FC236}">
                        <a16:creationId xmlns:a16="http://schemas.microsoft.com/office/drawing/2014/main" xmlns="" id="{00000000-0008-0000-2400-00004B000000}"/>
                      </a:ext>
                    </a:extLst>
                  </xdr:cNvPr>
                  <xdr:cNvSpPr>
                    <a:spLocks/>
                  </xdr:cNvSpPr>
                </xdr:nvSpPr>
                <xdr:spPr bwMode="auto">
                  <a:xfrm>
                    <a:off x="2653" y="709"/>
                    <a:ext cx="190" cy="144"/>
                  </a:xfrm>
                  <a:custGeom>
                    <a:avLst/>
                    <a:gdLst>
                      <a:gd name="T0" fmla="*/ 182 w 190"/>
                      <a:gd name="T1" fmla="*/ 0 h 144"/>
                      <a:gd name="T2" fmla="*/ 182 w 190"/>
                      <a:gd name="T3" fmla="*/ 90 h 144"/>
                      <a:gd name="T4" fmla="*/ 136 w 190"/>
                      <a:gd name="T5" fmla="*/ 136 h 144"/>
                      <a:gd name="T6" fmla="*/ 91 w 190"/>
                      <a:gd name="T7" fmla="*/ 136 h 144"/>
                      <a:gd name="T8" fmla="*/ 0 w 190"/>
                      <a:gd name="T9" fmla="*/ 136 h 144"/>
                    </a:gdLst>
                    <a:ahLst/>
                    <a:cxnLst>
                      <a:cxn ang="0">
                        <a:pos x="T0" y="T1"/>
                      </a:cxn>
                      <a:cxn ang="0">
                        <a:pos x="T2" y="T3"/>
                      </a:cxn>
                      <a:cxn ang="0">
                        <a:pos x="T4" y="T5"/>
                      </a:cxn>
                      <a:cxn ang="0">
                        <a:pos x="T6" y="T7"/>
                      </a:cxn>
                      <a:cxn ang="0">
                        <a:pos x="T8" y="T9"/>
                      </a:cxn>
                    </a:cxnLst>
                    <a:rect l="0" t="0" r="r" b="b"/>
                    <a:pathLst>
                      <a:path w="190" h="144">
                        <a:moveTo>
                          <a:pt x="182" y="0"/>
                        </a:moveTo>
                        <a:cubicBezTo>
                          <a:pt x="186" y="33"/>
                          <a:pt x="190" y="67"/>
                          <a:pt x="182" y="90"/>
                        </a:cubicBezTo>
                        <a:cubicBezTo>
                          <a:pt x="174" y="113"/>
                          <a:pt x="151" y="128"/>
                          <a:pt x="136" y="136"/>
                        </a:cubicBezTo>
                        <a:cubicBezTo>
                          <a:pt x="121" y="144"/>
                          <a:pt x="114" y="136"/>
                          <a:pt x="91" y="136"/>
                        </a:cubicBezTo>
                        <a:cubicBezTo>
                          <a:pt x="68" y="136"/>
                          <a:pt x="34" y="136"/>
                          <a:pt x="0" y="13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6" name="Freeform 16">
                    <a:extLst>
                      <a:ext uri="{FF2B5EF4-FFF2-40B4-BE49-F238E27FC236}">
                        <a16:creationId xmlns:a16="http://schemas.microsoft.com/office/drawing/2014/main" xmlns="" id="{00000000-0008-0000-2400-00004C000000}"/>
                      </a:ext>
                    </a:extLst>
                  </xdr:cNvPr>
                  <xdr:cNvSpPr>
                    <a:spLocks/>
                  </xdr:cNvSpPr>
                </xdr:nvSpPr>
                <xdr:spPr bwMode="auto">
                  <a:xfrm>
                    <a:off x="2789" y="709"/>
                    <a:ext cx="272" cy="188"/>
                  </a:xfrm>
                  <a:custGeom>
                    <a:avLst/>
                    <a:gdLst>
                      <a:gd name="T0" fmla="*/ 272 w 272"/>
                      <a:gd name="T1" fmla="*/ 0 h 188"/>
                      <a:gd name="T2" fmla="*/ 227 w 272"/>
                      <a:gd name="T3" fmla="*/ 45 h 188"/>
                      <a:gd name="T4" fmla="*/ 182 w 272"/>
                      <a:gd name="T5" fmla="*/ 136 h 188"/>
                      <a:gd name="T6" fmla="*/ 91 w 272"/>
                      <a:gd name="T7" fmla="*/ 181 h 188"/>
                      <a:gd name="T8" fmla="*/ 46 w 272"/>
                      <a:gd name="T9" fmla="*/ 181 h 188"/>
                      <a:gd name="T10" fmla="*/ 0 w 272"/>
                      <a:gd name="T11" fmla="*/ 136 h 188"/>
                    </a:gdLst>
                    <a:ahLst/>
                    <a:cxnLst>
                      <a:cxn ang="0">
                        <a:pos x="T0" y="T1"/>
                      </a:cxn>
                      <a:cxn ang="0">
                        <a:pos x="T2" y="T3"/>
                      </a:cxn>
                      <a:cxn ang="0">
                        <a:pos x="T4" y="T5"/>
                      </a:cxn>
                      <a:cxn ang="0">
                        <a:pos x="T6" y="T7"/>
                      </a:cxn>
                      <a:cxn ang="0">
                        <a:pos x="T8" y="T9"/>
                      </a:cxn>
                      <a:cxn ang="0">
                        <a:pos x="T10" y="T11"/>
                      </a:cxn>
                    </a:cxnLst>
                    <a:rect l="0" t="0" r="r" b="b"/>
                    <a:pathLst>
                      <a:path w="272" h="188">
                        <a:moveTo>
                          <a:pt x="272" y="0"/>
                        </a:moveTo>
                        <a:cubicBezTo>
                          <a:pt x="257" y="11"/>
                          <a:pt x="242" y="22"/>
                          <a:pt x="227" y="45"/>
                        </a:cubicBezTo>
                        <a:cubicBezTo>
                          <a:pt x="212" y="68"/>
                          <a:pt x="205" y="113"/>
                          <a:pt x="182" y="136"/>
                        </a:cubicBezTo>
                        <a:cubicBezTo>
                          <a:pt x="159" y="159"/>
                          <a:pt x="114" y="174"/>
                          <a:pt x="91" y="181"/>
                        </a:cubicBezTo>
                        <a:cubicBezTo>
                          <a:pt x="68" y="188"/>
                          <a:pt x="61" y="188"/>
                          <a:pt x="46" y="181"/>
                        </a:cubicBezTo>
                        <a:cubicBezTo>
                          <a:pt x="31" y="174"/>
                          <a:pt x="15" y="155"/>
                          <a:pt x="0" y="13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7" name="Freeform 17">
                    <a:extLst>
                      <a:ext uri="{FF2B5EF4-FFF2-40B4-BE49-F238E27FC236}">
                        <a16:creationId xmlns:a16="http://schemas.microsoft.com/office/drawing/2014/main" xmlns="" id="{00000000-0008-0000-2400-00004D000000}"/>
                      </a:ext>
                    </a:extLst>
                  </xdr:cNvPr>
                  <xdr:cNvSpPr>
                    <a:spLocks/>
                  </xdr:cNvSpPr>
                </xdr:nvSpPr>
                <xdr:spPr bwMode="auto">
                  <a:xfrm>
                    <a:off x="2782" y="890"/>
                    <a:ext cx="238" cy="342"/>
                  </a:xfrm>
                  <a:custGeom>
                    <a:avLst/>
                    <a:gdLst>
                      <a:gd name="T0" fmla="*/ 53 w 238"/>
                      <a:gd name="T1" fmla="*/ 0 h 342"/>
                      <a:gd name="T2" fmla="*/ 98 w 238"/>
                      <a:gd name="T3" fmla="*/ 91 h 342"/>
                      <a:gd name="T4" fmla="*/ 7 w 238"/>
                      <a:gd name="T5" fmla="*/ 136 h 342"/>
                      <a:gd name="T6" fmla="*/ 53 w 238"/>
                      <a:gd name="T7" fmla="*/ 181 h 342"/>
                      <a:gd name="T8" fmla="*/ 189 w 238"/>
                      <a:gd name="T9" fmla="*/ 227 h 342"/>
                      <a:gd name="T10" fmla="*/ 234 w 238"/>
                      <a:gd name="T11" fmla="*/ 272 h 342"/>
                      <a:gd name="T12" fmla="*/ 214 w 238"/>
                      <a:gd name="T13" fmla="*/ 342 h 342"/>
                    </a:gdLst>
                    <a:ahLst/>
                    <a:cxnLst>
                      <a:cxn ang="0">
                        <a:pos x="T0" y="T1"/>
                      </a:cxn>
                      <a:cxn ang="0">
                        <a:pos x="T2" y="T3"/>
                      </a:cxn>
                      <a:cxn ang="0">
                        <a:pos x="T4" y="T5"/>
                      </a:cxn>
                      <a:cxn ang="0">
                        <a:pos x="T6" y="T7"/>
                      </a:cxn>
                      <a:cxn ang="0">
                        <a:pos x="T8" y="T9"/>
                      </a:cxn>
                      <a:cxn ang="0">
                        <a:pos x="T10" y="T11"/>
                      </a:cxn>
                      <a:cxn ang="0">
                        <a:pos x="T12" y="T13"/>
                      </a:cxn>
                    </a:cxnLst>
                    <a:rect l="0" t="0" r="r" b="b"/>
                    <a:pathLst>
                      <a:path w="238" h="342">
                        <a:moveTo>
                          <a:pt x="53" y="0"/>
                        </a:moveTo>
                        <a:cubicBezTo>
                          <a:pt x="79" y="34"/>
                          <a:pt x="106" y="68"/>
                          <a:pt x="98" y="91"/>
                        </a:cubicBezTo>
                        <a:cubicBezTo>
                          <a:pt x="90" y="114"/>
                          <a:pt x="14" y="121"/>
                          <a:pt x="7" y="136"/>
                        </a:cubicBezTo>
                        <a:cubicBezTo>
                          <a:pt x="0" y="151"/>
                          <a:pt x="23" y="166"/>
                          <a:pt x="53" y="181"/>
                        </a:cubicBezTo>
                        <a:cubicBezTo>
                          <a:pt x="83" y="196"/>
                          <a:pt x="159" y="212"/>
                          <a:pt x="189" y="227"/>
                        </a:cubicBezTo>
                        <a:cubicBezTo>
                          <a:pt x="219" y="242"/>
                          <a:pt x="230" y="253"/>
                          <a:pt x="234" y="272"/>
                        </a:cubicBezTo>
                        <a:cubicBezTo>
                          <a:pt x="238" y="291"/>
                          <a:pt x="218" y="328"/>
                          <a:pt x="214" y="34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8" name="Freeform 18">
                    <a:extLst>
                      <a:ext uri="{FF2B5EF4-FFF2-40B4-BE49-F238E27FC236}">
                        <a16:creationId xmlns:a16="http://schemas.microsoft.com/office/drawing/2014/main" xmlns="" id="{00000000-0008-0000-2400-00004E000000}"/>
                      </a:ext>
                    </a:extLst>
                  </xdr:cNvPr>
                  <xdr:cNvSpPr>
                    <a:spLocks/>
                  </xdr:cNvSpPr>
                </xdr:nvSpPr>
                <xdr:spPr bwMode="auto">
                  <a:xfrm>
                    <a:off x="2624" y="1006"/>
                    <a:ext cx="165" cy="23"/>
                  </a:xfrm>
                  <a:custGeom>
                    <a:avLst/>
                    <a:gdLst>
                      <a:gd name="T0" fmla="*/ 165 w 165"/>
                      <a:gd name="T1" fmla="*/ 20 h 23"/>
                      <a:gd name="T2" fmla="*/ 120 w 165"/>
                      <a:gd name="T3" fmla="*/ 20 h 23"/>
                      <a:gd name="T4" fmla="*/ 0 w 165"/>
                      <a:gd name="T5" fmla="*/ 0 h 23"/>
                    </a:gdLst>
                    <a:ahLst/>
                    <a:cxnLst>
                      <a:cxn ang="0">
                        <a:pos x="T0" y="T1"/>
                      </a:cxn>
                      <a:cxn ang="0">
                        <a:pos x="T2" y="T3"/>
                      </a:cxn>
                      <a:cxn ang="0">
                        <a:pos x="T4" y="T5"/>
                      </a:cxn>
                    </a:cxnLst>
                    <a:rect l="0" t="0" r="r" b="b"/>
                    <a:pathLst>
                      <a:path w="165" h="23">
                        <a:moveTo>
                          <a:pt x="165" y="20"/>
                        </a:moveTo>
                        <a:cubicBezTo>
                          <a:pt x="154" y="20"/>
                          <a:pt x="147" y="23"/>
                          <a:pt x="120" y="20"/>
                        </a:cubicBezTo>
                        <a:cubicBezTo>
                          <a:pt x="93" y="17"/>
                          <a:pt x="25" y="4"/>
                          <a:pt x="0"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grpSp>
            <xdr:nvGrpSpPr>
              <xdr:cNvPr id="20" name="Group 23">
                <a:extLst>
                  <a:ext uri="{FF2B5EF4-FFF2-40B4-BE49-F238E27FC236}">
                    <a16:creationId xmlns:a16="http://schemas.microsoft.com/office/drawing/2014/main" xmlns="" id="{00000000-0008-0000-2400-000014000000}"/>
                  </a:ext>
                </a:extLst>
              </xdr:cNvPr>
              <xdr:cNvGrpSpPr>
                <a:grpSpLocks/>
              </xdr:cNvGrpSpPr>
            </xdr:nvGrpSpPr>
            <xdr:grpSpPr bwMode="auto">
              <a:xfrm>
                <a:off x="879" y="510"/>
                <a:ext cx="1323" cy="788"/>
                <a:chOff x="879" y="510"/>
                <a:chExt cx="1323" cy="788"/>
              </a:xfrm>
              <a:grpFill/>
            </xdr:grpSpPr>
            <xdr:sp macro="" textlink="">
              <xdr:nvSpPr>
                <xdr:cNvPr id="62" name="Freeform 24">
                  <a:extLst>
                    <a:ext uri="{FF2B5EF4-FFF2-40B4-BE49-F238E27FC236}">
                      <a16:creationId xmlns:a16="http://schemas.microsoft.com/office/drawing/2014/main" xmlns="" id="{00000000-0008-0000-2400-00003E000000}"/>
                    </a:ext>
                  </a:extLst>
                </xdr:cNvPr>
                <xdr:cNvSpPr>
                  <a:spLocks/>
                </xdr:cNvSpPr>
              </xdr:nvSpPr>
              <xdr:spPr bwMode="auto">
                <a:xfrm>
                  <a:off x="879" y="510"/>
                  <a:ext cx="1323" cy="788"/>
                </a:xfrm>
                <a:custGeom>
                  <a:avLst/>
                  <a:gdLst>
                    <a:gd name="T0" fmla="*/ 141 w 1323"/>
                    <a:gd name="T1" fmla="*/ 153 h 788"/>
                    <a:gd name="T2" fmla="*/ 187 w 1323"/>
                    <a:gd name="T3" fmla="*/ 153 h 788"/>
                    <a:gd name="T4" fmla="*/ 277 w 1323"/>
                    <a:gd name="T5" fmla="*/ 153 h 788"/>
                    <a:gd name="T6" fmla="*/ 323 w 1323"/>
                    <a:gd name="T7" fmla="*/ 62 h 788"/>
                    <a:gd name="T8" fmla="*/ 435 w 1323"/>
                    <a:gd name="T9" fmla="*/ 0 h 788"/>
                    <a:gd name="T10" fmla="*/ 595 w 1323"/>
                    <a:gd name="T11" fmla="*/ 62 h 788"/>
                    <a:gd name="T12" fmla="*/ 640 w 1323"/>
                    <a:gd name="T13" fmla="*/ 108 h 788"/>
                    <a:gd name="T14" fmla="*/ 731 w 1323"/>
                    <a:gd name="T15" fmla="*/ 108 h 788"/>
                    <a:gd name="T16" fmla="*/ 987 w 1323"/>
                    <a:gd name="T17" fmla="*/ 96 h 788"/>
                    <a:gd name="T18" fmla="*/ 1139 w 1323"/>
                    <a:gd name="T19" fmla="*/ 153 h 788"/>
                    <a:gd name="T20" fmla="*/ 1299 w 1323"/>
                    <a:gd name="T21" fmla="*/ 168 h 788"/>
                    <a:gd name="T22" fmla="*/ 1281 w 1323"/>
                    <a:gd name="T23" fmla="*/ 297 h 788"/>
                    <a:gd name="T24" fmla="*/ 1239 w 1323"/>
                    <a:gd name="T25" fmla="*/ 450 h 788"/>
                    <a:gd name="T26" fmla="*/ 1137 w 1323"/>
                    <a:gd name="T27" fmla="*/ 618 h 788"/>
                    <a:gd name="T28" fmla="*/ 1029 w 1323"/>
                    <a:gd name="T29" fmla="*/ 666 h 788"/>
                    <a:gd name="T30" fmla="*/ 686 w 1323"/>
                    <a:gd name="T31" fmla="*/ 607 h 788"/>
                    <a:gd name="T32" fmla="*/ 561 w 1323"/>
                    <a:gd name="T33" fmla="*/ 768 h 788"/>
                    <a:gd name="T34" fmla="*/ 459 w 1323"/>
                    <a:gd name="T35" fmla="*/ 726 h 788"/>
                    <a:gd name="T36" fmla="*/ 368 w 1323"/>
                    <a:gd name="T37" fmla="*/ 743 h 788"/>
                    <a:gd name="T38" fmla="*/ 323 w 1323"/>
                    <a:gd name="T39" fmla="*/ 743 h 788"/>
                    <a:gd name="T40" fmla="*/ 297 w 1323"/>
                    <a:gd name="T41" fmla="*/ 642 h 788"/>
                    <a:gd name="T42" fmla="*/ 189 w 1323"/>
                    <a:gd name="T43" fmla="*/ 660 h 788"/>
                    <a:gd name="T44" fmla="*/ 96 w 1323"/>
                    <a:gd name="T45" fmla="*/ 697 h 788"/>
                    <a:gd name="T46" fmla="*/ 141 w 1323"/>
                    <a:gd name="T47" fmla="*/ 607 h 788"/>
                    <a:gd name="T48" fmla="*/ 187 w 1323"/>
                    <a:gd name="T49" fmla="*/ 561 h 788"/>
                    <a:gd name="T50" fmla="*/ 135 w 1323"/>
                    <a:gd name="T51" fmla="*/ 522 h 788"/>
                    <a:gd name="T52" fmla="*/ 51 w 1323"/>
                    <a:gd name="T53" fmla="*/ 425 h 788"/>
                    <a:gd name="T54" fmla="*/ 96 w 1323"/>
                    <a:gd name="T55" fmla="*/ 380 h 788"/>
                    <a:gd name="T56" fmla="*/ 3 w 1323"/>
                    <a:gd name="T57" fmla="*/ 294 h 788"/>
                    <a:gd name="T58" fmla="*/ 75 w 1323"/>
                    <a:gd name="T59" fmla="*/ 204 h 788"/>
                    <a:gd name="T60" fmla="*/ 141 w 1323"/>
                    <a:gd name="T61" fmla="*/ 153 h 7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323" h="788">
                      <a:moveTo>
                        <a:pt x="141" y="153"/>
                      </a:moveTo>
                      <a:cubicBezTo>
                        <a:pt x="164" y="145"/>
                        <a:pt x="164" y="153"/>
                        <a:pt x="187" y="153"/>
                      </a:cubicBezTo>
                      <a:cubicBezTo>
                        <a:pt x="210" y="153"/>
                        <a:pt x="254" y="168"/>
                        <a:pt x="277" y="153"/>
                      </a:cubicBezTo>
                      <a:cubicBezTo>
                        <a:pt x="300" y="138"/>
                        <a:pt x="297" y="88"/>
                        <a:pt x="323" y="62"/>
                      </a:cubicBezTo>
                      <a:cubicBezTo>
                        <a:pt x="349" y="36"/>
                        <a:pt x="390" y="0"/>
                        <a:pt x="435" y="0"/>
                      </a:cubicBezTo>
                      <a:cubicBezTo>
                        <a:pt x="480" y="0"/>
                        <a:pt x="561" y="44"/>
                        <a:pt x="595" y="62"/>
                      </a:cubicBezTo>
                      <a:cubicBezTo>
                        <a:pt x="629" y="80"/>
                        <a:pt x="617" y="100"/>
                        <a:pt x="640" y="108"/>
                      </a:cubicBezTo>
                      <a:cubicBezTo>
                        <a:pt x="663" y="116"/>
                        <a:pt x="673" y="110"/>
                        <a:pt x="731" y="108"/>
                      </a:cubicBezTo>
                      <a:cubicBezTo>
                        <a:pt x="789" y="106"/>
                        <a:pt x="919" y="88"/>
                        <a:pt x="987" y="96"/>
                      </a:cubicBezTo>
                      <a:cubicBezTo>
                        <a:pt x="1055" y="104"/>
                        <a:pt x="1087" y="141"/>
                        <a:pt x="1139" y="153"/>
                      </a:cubicBezTo>
                      <a:cubicBezTo>
                        <a:pt x="1191" y="165"/>
                        <a:pt x="1275" y="144"/>
                        <a:pt x="1299" y="168"/>
                      </a:cubicBezTo>
                      <a:cubicBezTo>
                        <a:pt x="1323" y="192"/>
                        <a:pt x="1291" y="250"/>
                        <a:pt x="1281" y="297"/>
                      </a:cubicBezTo>
                      <a:cubicBezTo>
                        <a:pt x="1271" y="344"/>
                        <a:pt x="1263" y="397"/>
                        <a:pt x="1239" y="450"/>
                      </a:cubicBezTo>
                      <a:cubicBezTo>
                        <a:pt x="1215" y="503"/>
                        <a:pt x="1172" y="582"/>
                        <a:pt x="1137" y="618"/>
                      </a:cubicBezTo>
                      <a:cubicBezTo>
                        <a:pt x="1102" y="654"/>
                        <a:pt x="1104" y="668"/>
                        <a:pt x="1029" y="666"/>
                      </a:cubicBezTo>
                      <a:cubicBezTo>
                        <a:pt x="954" y="664"/>
                        <a:pt x="764" y="590"/>
                        <a:pt x="686" y="607"/>
                      </a:cubicBezTo>
                      <a:cubicBezTo>
                        <a:pt x="608" y="624"/>
                        <a:pt x="599" y="748"/>
                        <a:pt x="561" y="768"/>
                      </a:cubicBezTo>
                      <a:cubicBezTo>
                        <a:pt x="523" y="788"/>
                        <a:pt x="491" y="730"/>
                        <a:pt x="459" y="726"/>
                      </a:cubicBezTo>
                      <a:cubicBezTo>
                        <a:pt x="427" y="722"/>
                        <a:pt x="391" y="740"/>
                        <a:pt x="368" y="743"/>
                      </a:cubicBezTo>
                      <a:cubicBezTo>
                        <a:pt x="345" y="746"/>
                        <a:pt x="335" y="760"/>
                        <a:pt x="323" y="743"/>
                      </a:cubicBezTo>
                      <a:cubicBezTo>
                        <a:pt x="311" y="726"/>
                        <a:pt x="319" y="656"/>
                        <a:pt x="297" y="642"/>
                      </a:cubicBezTo>
                      <a:cubicBezTo>
                        <a:pt x="275" y="628"/>
                        <a:pt x="222" y="651"/>
                        <a:pt x="189" y="660"/>
                      </a:cubicBezTo>
                      <a:cubicBezTo>
                        <a:pt x="156" y="669"/>
                        <a:pt x="104" y="706"/>
                        <a:pt x="96" y="697"/>
                      </a:cubicBezTo>
                      <a:cubicBezTo>
                        <a:pt x="88" y="688"/>
                        <a:pt x="126" y="630"/>
                        <a:pt x="141" y="607"/>
                      </a:cubicBezTo>
                      <a:cubicBezTo>
                        <a:pt x="156" y="584"/>
                        <a:pt x="188" y="575"/>
                        <a:pt x="187" y="561"/>
                      </a:cubicBezTo>
                      <a:cubicBezTo>
                        <a:pt x="186" y="547"/>
                        <a:pt x="158" y="545"/>
                        <a:pt x="135" y="522"/>
                      </a:cubicBezTo>
                      <a:cubicBezTo>
                        <a:pt x="112" y="499"/>
                        <a:pt x="57" y="449"/>
                        <a:pt x="51" y="425"/>
                      </a:cubicBezTo>
                      <a:cubicBezTo>
                        <a:pt x="45" y="401"/>
                        <a:pt x="104" y="402"/>
                        <a:pt x="96" y="380"/>
                      </a:cubicBezTo>
                      <a:cubicBezTo>
                        <a:pt x="88" y="358"/>
                        <a:pt x="6" y="323"/>
                        <a:pt x="3" y="294"/>
                      </a:cubicBezTo>
                      <a:cubicBezTo>
                        <a:pt x="0" y="265"/>
                        <a:pt x="52" y="228"/>
                        <a:pt x="75" y="204"/>
                      </a:cubicBezTo>
                      <a:cubicBezTo>
                        <a:pt x="98" y="180"/>
                        <a:pt x="127" y="164"/>
                        <a:pt x="141" y="153"/>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63" name="Group 25">
                  <a:extLst>
                    <a:ext uri="{FF2B5EF4-FFF2-40B4-BE49-F238E27FC236}">
                      <a16:creationId xmlns:a16="http://schemas.microsoft.com/office/drawing/2014/main" xmlns="" id="{00000000-0008-0000-2400-00003F000000}"/>
                    </a:ext>
                  </a:extLst>
                </xdr:cNvPr>
                <xdr:cNvGrpSpPr>
                  <a:grpSpLocks/>
                </xdr:cNvGrpSpPr>
              </xdr:nvGrpSpPr>
              <xdr:grpSpPr bwMode="auto">
                <a:xfrm>
                  <a:off x="975" y="527"/>
                  <a:ext cx="1179" cy="619"/>
                  <a:chOff x="975" y="527"/>
                  <a:chExt cx="1179" cy="619"/>
                </a:xfrm>
                <a:grpFill/>
              </xdr:grpSpPr>
              <xdr:sp macro="" textlink="">
                <xdr:nvSpPr>
                  <xdr:cNvPr id="64" name="Freeform 26">
                    <a:extLst>
                      <a:ext uri="{FF2B5EF4-FFF2-40B4-BE49-F238E27FC236}">
                        <a16:creationId xmlns:a16="http://schemas.microsoft.com/office/drawing/2014/main" xmlns="" id="{00000000-0008-0000-2400-000040000000}"/>
                      </a:ext>
                    </a:extLst>
                  </xdr:cNvPr>
                  <xdr:cNvSpPr>
                    <a:spLocks/>
                  </xdr:cNvSpPr>
                </xdr:nvSpPr>
                <xdr:spPr bwMode="auto">
                  <a:xfrm>
                    <a:off x="975" y="527"/>
                    <a:ext cx="408" cy="454"/>
                  </a:xfrm>
                  <a:custGeom>
                    <a:avLst/>
                    <a:gdLst>
                      <a:gd name="T0" fmla="*/ 0 w 408"/>
                      <a:gd name="T1" fmla="*/ 454 h 454"/>
                      <a:gd name="T2" fmla="*/ 45 w 408"/>
                      <a:gd name="T3" fmla="*/ 408 h 454"/>
                      <a:gd name="T4" fmla="*/ 136 w 408"/>
                      <a:gd name="T5" fmla="*/ 363 h 454"/>
                      <a:gd name="T6" fmla="*/ 272 w 408"/>
                      <a:gd name="T7" fmla="*/ 318 h 454"/>
                      <a:gd name="T8" fmla="*/ 272 w 408"/>
                      <a:gd name="T9" fmla="*/ 272 h 454"/>
                      <a:gd name="T10" fmla="*/ 317 w 408"/>
                      <a:gd name="T11" fmla="*/ 136 h 454"/>
                      <a:gd name="T12" fmla="*/ 408 w 408"/>
                      <a:gd name="T13" fmla="*/ 0 h 454"/>
                    </a:gdLst>
                    <a:ahLst/>
                    <a:cxnLst>
                      <a:cxn ang="0">
                        <a:pos x="T0" y="T1"/>
                      </a:cxn>
                      <a:cxn ang="0">
                        <a:pos x="T2" y="T3"/>
                      </a:cxn>
                      <a:cxn ang="0">
                        <a:pos x="T4" y="T5"/>
                      </a:cxn>
                      <a:cxn ang="0">
                        <a:pos x="T6" y="T7"/>
                      </a:cxn>
                      <a:cxn ang="0">
                        <a:pos x="T8" y="T9"/>
                      </a:cxn>
                      <a:cxn ang="0">
                        <a:pos x="T10" y="T11"/>
                      </a:cxn>
                      <a:cxn ang="0">
                        <a:pos x="T12" y="T13"/>
                      </a:cxn>
                    </a:cxnLst>
                    <a:rect l="0" t="0" r="r" b="b"/>
                    <a:pathLst>
                      <a:path w="408" h="454">
                        <a:moveTo>
                          <a:pt x="0" y="454"/>
                        </a:moveTo>
                        <a:cubicBezTo>
                          <a:pt x="11" y="438"/>
                          <a:pt x="22" y="423"/>
                          <a:pt x="45" y="408"/>
                        </a:cubicBezTo>
                        <a:cubicBezTo>
                          <a:pt x="68" y="393"/>
                          <a:pt x="98" y="378"/>
                          <a:pt x="136" y="363"/>
                        </a:cubicBezTo>
                        <a:cubicBezTo>
                          <a:pt x="174" y="348"/>
                          <a:pt x="249" y="333"/>
                          <a:pt x="272" y="318"/>
                        </a:cubicBezTo>
                        <a:cubicBezTo>
                          <a:pt x="295" y="303"/>
                          <a:pt x="265" y="302"/>
                          <a:pt x="272" y="272"/>
                        </a:cubicBezTo>
                        <a:cubicBezTo>
                          <a:pt x="279" y="242"/>
                          <a:pt x="294" y="181"/>
                          <a:pt x="317" y="136"/>
                        </a:cubicBezTo>
                        <a:cubicBezTo>
                          <a:pt x="340" y="91"/>
                          <a:pt x="393" y="23"/>
                          <a:pt x="408" y="0"/>
                        </a:cubicBezTo>
                      </a:path>
                    </a:pathLst>
                  </a:custGeom>
                  <a:grpFill/>
                  <a:ln w="9525"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65" name="Freeform 27">
                    <a:extLst>
                      <a:ext uri="{FF2B5EF4-FFF2-40B4-BE49-F238E27FC236}">
                        <a16:creationId xmlns:a16="http://schemas.microsoft.com/office/drawing/2014/main" xmlns="" id="{00000000-0008-0000-2400-000041000000}"/>
                      </a:ext>
                    </a:extLst>
                  </xdr:cNvPr>
                  <xdr:cNvSpPr>
                    <a:spLocks/>
                  </xdr:cNvSpPr>
                </xdr:nvSpPr>
                <xdr:spPr bwMode="auto">
                  <a:xfrm>
                    <a:off x="1156" y="748"/>
                    <a:ext cx="138" cy="398"/>
                  </a:xfrm>
                  <a:custGeom>
                    <a:avLst/>
                    <a:gdLst>
                      <a:gd name="T0" fmla="*/ 14 w 138"/>
                      <a:gd name="T1" fmla="*/ 398 h 398"/>
                      <a:gd name="T2" fmla="*/ 46 w 138"/>
                      <a:gd name="T3" fmla="*/ 369 h 398"/>
                      <a:gd name="T4" fmla="*/ 0 w 138"/>
                      <a:gd name="T5" fmla="*/ 278 h 398"/>
                      <a:gd name="T6" fmla="*/ 46 w 138"/>
                      <a:gd name="T7" fmla="*/ 233 h 398"/>
                      <a:gd name="T8" fmla="*/ 91 w 138"/>
                      <a:gd name="T9" fmla="*/ 233 h 398"/>
                      <a:gd name="T10" fmla="*/ 136 w 138"/>
                      <a:gd name="T11" fmla="*/ 142 h 398"/>
                      <a:gd name="T12" fmla="*/ 106 w 138"/>
                      <a:gd name="T13" fmla="*/ 0 h 398"/>
                    </a:gdLst>
                    <a:ahLst/>
                    <a:cxnLst>
                      <a:cxn ang="0">
                        <a:pos x="T0" y="T1"/>
                      </a:cxn>
                      <a:cxn ang="0">
                        <a:pos x="T2" y="T3"/>
                      </a:cxn>
                      <a:cxn ang="0">
                        <a:pos x="T4" y="T5"/>
                      </a:cxn>
                      <a:cxn ang="0">
                        <a:pos x="T6" y="T7"/>
                      </a:cxn>
                      <a:cxn ang="0">
                        <a:pos x="T8" y="T9"/>
                      </a:cxn>
                      <a:cxn ang="0">
                        <a:pos x="T10" y="T11"/>
                      </a:cxn>
                      <a:cxn ang="0">
                        <a:pos x="T12" y="T13"/>
                      </a:cxn>
                    </a:cxnLst>
                    <a:rect l="0" t="0" r="r" b="b"/>
                    <a:pathLst>
                      <a:path w="138" h="398">
                        <a:moveTo>
                          <a:pt x="14" y="398"/>
                        </a:moveTo>
                        <a:cubicBezTo>
                          <a:pt x="19" y="394"/>
                          <a:pt x="48" y="389"/>
                          <a:pt x="46" y="369"/>
                        </a:cubicBezTo>
                        <a:cubicBezTo>
                          <a:pt x="44" y="349"/>
                          <a:pt x="0" y="301"/>
                          <a:pt x="0" y="278"/>
                        </a:cubicBezTo>
                        <a:cubicBezTo>
                          <a:pt x="0" y="255"/>
                          <a:pt x="31" y="240"/>
                          <a:pt x="46" y="233"/>
                        </a:cubicBezTo>
                        <a:cubicBezTo>
                          <a:pt x="61" y="226"/>
                          <a:pt x="76" y="248"/>
                          <a:pt x="91" y="233"/>
                        </a:cubicBezTo>
                        <a:cubicBezTo>
                          <a:pt x="106" y="218"/>
                          <a:pt x="134" y="181"/>
                          <a:pt x="136" y="142"/>
                        </a:cubicBezTo>
                        <a:cubicBezTo>
                          <a:pt x="138" y="103"/>
                          <a:pt x="112" y="30"/>
                          <a:pt x="106"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66" name="Freeform 28">
                    <a:extLst>
                      <a:ext uri="{FF2B5EF4-FFF2-40B4-BE49-F238E27FC236}">
                        <a16:creationId xmlns:a16="http://schemas.microsoft.com/office/drawing/2014/main" xmlns="" id="{00000000-0008-0000-2400-000042000000}"/>
                      </a:ext>
                    </a:extLst>
                  </xdr:cNvPr>
                  <xdr:cNvSpPr>
                    <a:spLocks/>
                  </xdr:cNvSpPr>
                </xdr:nvSpPr>
                <xdr:spPr bwMode="auto">
                  <a:xfrm>
                    <a:off x="1247" y="981"/>
                    <a:ext cx="363" cy="136"/>
                  </a:xfrm>
                  <a:custGeom>
                    <a:avLst/>
                    <a:gdLst>
                      <a:gd name="T0" fmla="*/ 0 w 363"/>
                      <a:gd name="T1" fmla="*/ 0 h 136"/>
                      <a:gd name="T2" fmla="*/ 45 w 363"/>
                      <a:gd name="T3" fmla="*/ 45 h 136"/>
                      <a:gd name="T4" fmla="*/ 91 w 363"/>
                      <a:gd name="T5" fmla="*/ 45 h 136"/>
                      <a:gd name="T6" fmla="*/ 182 w 363"/>
                      <a:gd name="T7" fmla="*/ 45 h 136"/>
                      <a:gd name="T8" fmla="*/ 227 w 363"/>
                      <a:gd name="T9" fmla="*/ 90 h 136"/>
                      <a:gd name="T10" fmla="*/ 272 w 363"/>
                      <a:gd name="T11" fmla="*/ 45 h 136"/>
                      <a:gd name="T12" fmla="*/ 318 w 363"/>
                      <a:gd name="T13" fmla="*/ 45 h 136"/>
                      <a:gd name="T14" fmla="*/ 363 w 363"/>
                      <a:gd name="T15" fmla="*/ 136 h 13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63" h="136">
                        <a:moveTo>
                          <a:pt x="0" y="0"/>
                        </a:moveTo>
                        <a:cubicBezTo>
                          <a:pt x="15" y="19"/>
                          <a:pt x="30" y="38"/>
                          <a:pt x="45" y="45"/>
                        </a:cubicBezTo>
                        <a:cubicBezTo>
                          <a:pt x="60" y="52"/>
                          <a:pt x="68" y="45"/>
                          <a:pt x="91" y="45"/>
                        </a:cubicBezTo>
                        <a:cubicBezTo>
                          <a:pt x="114" y="45"/>
                          <a:pt x="159" y="38"/>
                          <a:pt x="182" y="45"/>
                        </a:cubicBezTo>
                        <a:cubicBezTo>
                          <a:pt x="205" y="52"/>
                          <a:pt x="212" y="90"/>
                          <a:pt x="227" y="90"/>
                        </a:cubicBezTo>
                        <a:cubicBezTo>
                          <a:pt x="242" y="90"/>
                          <a:pt x="257" y="52"/>
                          <a:pt x="272" y="45"/>
                        </a:cubicBezTo>
                        <a:cubicBezTo>
                          <a:pt x="287" y="38"/>
                          <a:pt x="303" y="30"/>
                          <a:pt x="318" y="45"/>
                        </a:cubicBezTo>
                        <a:cubicBezTo>
                          <a:pt x="333" y="60"/>
                          <a:pt x="356" y="121"/>
                          <a:pt x="363" y="13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67" name="Freeform 29">
                    <a:extLst>
                      <a:ext uri="{FF2B5EF4-FFF2-40B4-BE49-F238E27FC236}">
                        <a16:creationId xmlns:a16="http://schemas.microsoft.com/office/drawing/2014/main" xmlns="" id="{00000000-0008-0000-2400-000043000000}"/>
                      </a:ext>
                    </a:extLst>
                  </xdr:cNvPr>
                  <xdr:cNvSpPr>
                    <a:spLocks/>
                  </xdr:cNvSpPr>
                </xdr:nvSpPr>
                <xdr:spPr bwMode="auto">
                  <a:xfrm>
                    <a:off x="1511" y="618"/>
                    <a:ext cx="62" cy="408"/>
                  </a:xfrm>
                  <a:custGeom>
                    <a:avLst/>
                    <a:gdLst>
                      <a:gd name="T0" fmla="*/ 8 w 62"/>
                      <a:gd name="T1" fmla="*/ 0 h 408"/>
                      <a:gd name="T2" fmla="*/ 8 w 62"/>
                      <a:gd name="T3" fmla="*/ 45 h 408"/>
                      <a:gd name="T4" fmla="*/ 8 w 62"/>
                      <a:gd name="T5" fmla="*/ 91 h 408"/>
                      <a:gd name="T6" fmla="*/ 54 w 62"/>
                      <a:gd name="T7" fmla="*/ 136 h 408"/>
                      <a:gd name="T8" fmla="*/ 54 w 62"/>
                      <a:gd name="T9" fmla="*/ 181 h 408"/>
                      <a:gd name="T10" fmla="*/ 8 w 62"/>
                      <a:gd name="T11" fmla="*/ 272 h 408"/>
                      <a:gd name="T12" fmla="*/ 8 w 62"/>
                      <a:gd name="T13" fmla="*/ 408 h 408"/>
                    </a:gdLst>
                    <a:ahLst/>
                    <a:cxnLst>
                      <a:cxn ang="0">
                        <a:pos x="T0" y="T1"/>
                      </a:cxn>
                      <a:cxn ang="0">
                        <a:pos x="T2" y="T3"/>
                      </a:cxn>
                      <a:cxn ang="0">
                        <a:pos x="T4" y="T5"/>
                      </a:cxn>
                      <a:cxn ang="0">
                        <a:pos x="T6" y="T7"/>
                      </a:cxn>
                      <a:cxn ang="0">
                        <a:pos x="T8" y="T9"/>
                      </a:cxn>
                      <a:cxn ang="0">
                        <a:pos x="T10" y="T11"/>
                      </a:cxn>
                      <a:cxn ang="0">
                        <a:pos x="T12" y="T13"/>
                      </a:cxn>
                    </a:cxnLst>
                    <a:rect l="0" t="0" r="r" b="b"/>
                    <a:pathLst>
                      <a:path w="62" h="408">
                        <a:moveTo>
                          <a:pt x="8" y="0"/>
                        </a:moveTo>
                        <a:cubicBezTo>
                          <a:pt x="8" y="15"/>
                          <a:pt x="8" y="30"/>
                          <a:pt x="8" y="45"/>
                        </a:cubicBezTo>
                        <a:cubicBezTo>
                          <a:pt x="8" y="60"/>
                          <a:pt x="0" y="76"/>
                          <a:pt x="8" y="91"/>
                        </a:cubicBezTo>
                        <a:cubicBezTo>
                          <a:pt x="16" y="106"/>
                          <a:pt x="46" y="121"/>
                          <a:pt x="54" y="136"/>
                        </a:cubicBezTo>
                        <a:cubicBezTo>
                          <a:pt x="62" y="151"/>
                          <a:pt x="62" y="158"/>
                          <a:pt x="54" y="181"/>
                        </a:cubicBezTo>
                        <a:cubicBezTo>
                          <a:pt x="46" y="204"/>
                          <a:pt x="16" y="234"/>
                          <a:pt x="8" y="272"/>
                        </a:cubicBezTo>
                        <a:cubicBezTo>
                          <a:pt x="0" y="310"/>
                          <a:pt x="8" y="385"/>
                          <a:pt x="8" y="408"/>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68" name="Freeform 30">
                    <a:extLst>
                      <a:ext uri="{FF2B5EF4-FFF2-40B4-BE49-F238E27FC236}">
                        <a16:creationId xmlns:a16="http://schemas.microsoft.com/office/drawing/2014/main" xmlns="" id="{00000000-0008-0000-2400-000044000000}"/>
                      </a:ext>
                    </a:extLst>
                  </xdr:cNvPr>
                  <xdr:cNvSpPr>
                    <a:spLocks/>
                  </xdr:cNvSpPr>
                </xdr:nvSpPr>
                <xdr:spPr bwMode="auto">
                  <a:xfrm>
                    <a:off x="1565" y="747"/>
                    <a:ext cx="589" cy="106"/>
                  </a:xfrm>
                  <a:custGeom>
                    <a:avLst/>
                    <a:gdLst>
                      <a:gd name="T0" fmla="*/ 589 w 589"/>
                      <a:gd name="T1" fmla="*/ 7 h 106"/>
                      <a:gd name="T2" fmla="*/ 544 w 589"/>
                      <a:gd name="T3" fmla="*/ 7 h 106"/>
                      <a:gd name="T4" fmla="*/ 499 w 589"/>
                      <a:gd name="T5" fmla="*/ 52 h 106"/>
                      <a:gd name="T6" fmla="*/ 408 w 589"/>
                      <a:gd name="T7" fmla="*/ 52 h 106"/>
                      <a:gd name="T8" fmla="*/ 362 w 589"/>
                      <a:gd name="T9" fmla="*/ 98 h 106"/>
                      <a:gd name="T10" fmla="*/ 272 w 589"/>
                      <a:gd name="T11" fmla="*/ 98 h 106"/>
                      <a:gd name="T12" fmla="*/ 272 w 589"/>
                      <a:gd name="T13" fmla="*/ 52 h 106"/>
                      <a:gd name="T14" fmla="*/ 136 w 589"/>
                      <a:gd name="T15" fmla="*/ 98 h 106"/>
                      <a:gd name="T16" fmla="*/ 45 w 589"/>
                      <a:gd name="T17" fmla="*/ 52 h 106"/>
                      <a:gd name="T18" fmla="*/ 0 w 589"/>
                      <a:gd name="T19" fmla="*/ 52 h 1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89" h="106">
                        <a:moveTo>
                          <a:pt x="589" y="7"/>
                        </a:moveTo>
                        <a:cubicBezTo>
                          <a:pt x="574" y="3"/>
                          <a:pt x="559" y="0"/>
                          <a:pt x="544" y="7"/>
                        </a:cubicBezTo>
                        <a:cubicBezTo>
                          <a:pt x="529" y="14"/>
                          <a:pt x="522" y="45"/>
                          <a:pt x="499" y="52"/>
                        </a:cubicBezTo>
                        <a:cubicBezTo>
                          <a:pt x="476" y="59"/>
                          <a:pt x="431" y="44"/>
                          <a:pt x="408" y="52"/>
                        </a:cubicBezTo>
                        <a:cubicBezTo>
                          <a:pt x="385" y="60"/>
                          <a:pt x="385" y="90"/>
                          <a:pt x="362" y="98"/>
                        </a:cubicBezTo>
                        <a:cubicBezTo>
                          <a:pt x="339" y="106"/>
                          <a:pt x="287" y="106"/>
                          <a:pt x="272" y="98"/>
                        </a:cubicBezTo>
                        <a:cubicBezTo>
                          <a:pt x="257" y="90"/>
                          <a:pt x="295" y="52"/>
                          <a:pt x="272" y="52"/>
                        </a:cubicBezTo>
                        <a:cubicBezTo>
                          <a:pt x="249" y="52"/>
                          <a:pt x="174" y="98"/>
                          <a:pt x="136" y="98"/>
                        </a:cubicBezTo>
                        <a:cubicBezTo>
                          <a:pt x="98" y="98"/>
                          <a:pt x="68" y="60"/>
                          <a:pt x="45" y="52"/>
                        </a:cubicBezTo>
                        <a:cubicBezTo>
                          <a:pt x="22" y="44"/>
                          <a:pt x="11" y="48"/>
                          <a:pt x="0" y="5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grpSp>
            <xdr:nvGrpSpPr>
              <xdr:cNvPr id="21" name="Group 31">
                <a:extLst>
                  <a:ext uri="{FF2B5EF4-FFF2-40B4-BE49-F238E27FC236}">
                    <a16:creationId xmlns:a16="http://schemas.microsoft.com/office/drawing/2014/main" xmlns="" id="{00000000-0008-0000-2400-000015000000}"/>
                  </a:ext>
                </a:extLst>
              </xdr:cNvPr>
              <xdr:cNvGrpSpPr>
                <a:grpSpLocks/>
              </xdr:cNvGrpSpPr>
            </xdr:nvGrpSpPr>
            <xdr:grpSpPr bwMode="auto">
              <a:xfrm>
                <a:off x="2925" y="840"/>
                <a:ext cx="1550" cy="931"/>
                <a:chOff x="2925" y="840"/>
                <a:chExt cx="1550" cy="931"/>
              </a:xfrm>
              <a:grpFill/>
            </xdr:grpSpPr>
            <xdr:sp macro="" textlink="">
              <xdr:nvSpPr>
                <xdr:cNvPr id="54" name="Freeform 32">
                  <a:extLst>
                    <a:ext uri="{FF2B5EF4-FFF2-40B4-BE49-F238E27FC236}">
                      <a16:creationId xmlns:a16="http://schemas.microsoft.com/office/drawing/2014/main" xmlns="" id="{00000000-0008-0000-2400-000036000000}"/>
                    </a:ext>
                  </a:extLst>
                </xdr:cNvPr>
                <xdr:cNvSpPr>
                  <a:spLocks/>
                </xdr:cNvSpPr>
              </xdr:nvSpPr>
              <xdr:spPr bwMode="auto">
                <a:xfrm>
                  <a:off x="2925" y="840"/>
                  <a:ext cx="1550" cy="931"/>
                </a:xfrm>
                <a:custGeom>
                  <a:avLst/>
                  <a:gdLst>
                    <a:gd name="T0" fmla="*/ 378 w 1550"/>
                    <a:gd name="T1" fmla="*/ 27 h 931"/>
                    <a:gd name="T2" fmla="*/ 448 w 1550"/>
                    <a:gd name="T3" fmla="*/ 55 h 931"/>
                    <a:gd name="T4" fmla="*/ 595 w 1550"/>
                    <a:gd name="T5" fmla="*/ 106 h 931"/>
                    <a:gd name="T6" fmla="*/ 766 w 1550"/>
                    <a:gd name="T7" fmla="*/ 97 h 931"/>
                    <a:gd name="T8" fmla="*/ 826 w 1550"/>
                    <a:gd name="T9" fmla="*/ 40 h 931"/>
                    <a:gd name="T10" fmla="*/ 952 w 1550"/>
                    <a:gd name="T11" fmla="*/ 85 h 931"/>
                    <a:gd name="T12" fmla="*/ 1084 w 1550"/>
                    <a:gd name="T13" fmla="*/ 163 h 931"/>
                    <a:gd name="T14" fmla="*/ 1240 w 1550"/>
                    <a:gd name="T15" fmla="*/ 175 h 931"/>
                    <a:gd name="T16" fmla="*/ 1360 w 1550"/>
                    <a:gd name="T17" fmla="*/ 193 h 931"/>
                    <a:gd name="T18" fmla="*/ 1453 w 1550"/>
                    <a:gd name="T19" fmla="*/ 133 h 931"/>
                    <a:gd name="T20" fmla="*/ 1540 w 1550"/>
                    <a:gd name="T21" fmla="*/ 160 h 931"/>
                    <a:gd name="T22" fmla="*/ 1507 w 1550"/>
                    <a:gd name="T23" fmla="*/ 247 h 931"/>
                    <a:gd name="T24" fmla="*/ 1525 w 1550"/>
                    <a:gd name="T25" fmla="*/ 370 h 931"/>
                    <a:gd name="T26" fmla="*/ 1357 w 1550"/>
                    <a:gd name="T27" fmla="*/ 499 h 931"/>
                    <a:gd name="T28" fmla="*/ 1231 w 1550"/>
                    <a:gd name="T29" fmla="*/ 598 h 931"/>
                    <a:gd name="T30" fmla="*/ 1042 w 1550"/>
                    <a:gd name="T31" fmla="*/ 655 h 931"/>
                    <a:gd name="T32" fmla="*/ 952 w 1550"/>
                    <a:gd name="T33" fmla="*/ 727 h 931"/>
                    <a:gd name="T34" fmla="*/ 877 w 1550"/>
                    <a:gd name="T35" fmla="*/ 763 h 931"/>
                    <a:gd name="T36" fmla="*/ 852 w 1550"/>
                    <a:gd name="T37" fmla="*/ 846 h 931"/>
                    <a:gd name="T38" fmla="*/ 790 w 1550"/>
                    <a:gd name="T39" fmla="*/ 928 h 931"/>
                    <a:gd name="T40" fmla="*/ 690 w 1550"/>
                    <a:gd name="T41" fmla="*/ 867 h 931"/>
                    <a:gd name="T42" fmla="*/ 690 w 1550"/>
                    <a:gd name="T43" fmla="*/ 798 h 931"/>
                    <a:gd name="T44" fmla="*/ 643 w 1550"/>
                    <a:gd name="T45" fmla="*/ 733 h 931"/>
                    <a:gd name="T46" fmla="*/ 499 w 1550"/>
                    <a:gd name="T47" fmla="*/ 625 h 931"/>
                    <a:gd name="T48" fmla="*/ 430 w 1550"/>
                    <a:gd name="T49" fmla="*/ 679 h 931"/>
                    <a:gd name="T50" fmla="*/ 349 w 1550"/>
                    <a:gd name="T51" fmla="*/ 730 h 931"/>
                    <a:gd name="T52" fmla="*/ 277 w 1550"/>
                    <a:gd name="T53" fmla="*/ 718 h 931"/>
                    <a:gd name="T54" fmla="*/ 166 w 1550"/>
                    <a:gd name="T55" fmla="*/ 775 h 931"/>
                    <a:gd name="T56" fmla="*/ 25 w 1550"/>
                    <a:gd name="T57" fmla="*/ 697 h 931"/>
                    <a:gd name="T58" fmla="*/ 16 w 1550"/>
                    <a:gd name="T59" fmla="*/ 613 h 931"/>
                    <a:gd name="T60" fmla="*/ 46 w 1550"/>
                    <a:gd name="T61" fmla="*/ 574 h 931"/>
                    <a:gd name="T62" fmla="*/ 94 w 1550"/>
                    <a:gd name="T63" fmla="*/ 499 h 931"/>
                    <a:gd name="T64" fmla="*/ 82 w 1550"/>
                    <a:gd name="T65" fmla="*/ 400 h 931"/>
                    <a:gd name="T66" fmla="*/ 160 w 1550"/>
                    <a:gd name="T67" fmla="*/ 424 h 931"/>
                    <a:gd name="T68" fmla="*/ 208 w 1550"/>
                    <a:gd name="T69" fmla="*/ 385 h 931"/>
                    <a:gd name="T70" fmla="*/ 228 w 1550"/>
                    <a:gd name="T71" fmla="*/ 210 h 931"/>
                    <a:gd name="T72" fmla="*/ 378 w 1550"/>
                    <a:gd name="T73" fmla="*/ 27 h 9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550" h="931">
                      <a:moveTo>
                        <a:pt x="378" y="27"/>
                      </a:moveTo>
                      <a:cubicBezTo>
                        <a:pt x="416" y="0"/>
                        <a:pt x="412" y="42"/>
                        <a:pt x="448" y="55"/>
                      </a:cubicBezTo>
                      <a:cubicBezTo>
                        <a:pt x="484" y="68"/>
                        <a:pt x="542" y="99"/>
                        <a:pt x="595" y="106"/>
                      </a:cubicBezTo>
                      <a:cubicBezTo>
                        <a:pt x="648" y="113"/>
                        <a:pt x="728" y="108"/>
                        <a:pt x="766" y="97"/>
                      </a:cubicBezTo>
                      <a:cubicBezTo>
                        <a:pt x="804" y="86"/>
                        <a:pt x="795" y="42"/>
                        <a:pt x="826" y="40"/>
                      </a:cubicBezTo>
                      <a:cubicBezTo>
                        <a:pt x="857" y="38"/>
                        <a:pt x="909" y="65"/>
                        <a:pt x="952" y="85"/>
                      </a:cubicBezTo>
                      <a:cubicBezTo>
                        <a:pt x="995" y="105"/>
                        <a:pt x="1036" y="148"/>
                        <a:pt x="1084" y="163"/>
                      </a:cubicBezTo>
                      <a:cubicBezTo>
                        <a:pt x="1132" y="178"/>
                        <a:pt x="1194" y="170"/>
                        <a:pt x="1240" y="175"/>
                      </a:cubicBezTo>
                      <a:cubicBezTo>
                        <a:pt x="1286" y="180"/>
                        <a:pt x="1325" y="200"/>
                        <a:pt x="1360" y="193"/>
                      </a:cubicBezTo>
                      <a:cubicBezTo>
                        <a:pt x="1395" y="186"/>
                        <a:pt x="1423" y="138"/>
                        <a:pt x="1453" y="133"/>
                      </a:cubicBezTo>
                      <a:cubicBezTo>
                        <a:pt x="1483" y="128"/>
                        <a:pt x="1531" y="141"/>
                        <a:pt x="1540" y="160"/>
                      </a:cubicBezTo>
                      <a:cubicBezTo>
                        <a:pt x="1549" y="179"/>
                        <a:pt x="1509" y="212"/>
                        <a:pt x="1507" y="247"/>
                      </a:cubicBezTo>
                      <a:cubicBezTo>
                        <a:pt x="1505" y="282"/>
                        <a:pt x="1550" y="328"/>
                        <a:pt x="1525" y="370"/>
                      </a:cubicBezTo>
                      <a:cubicBezTo>
                        <a:pt x="1500" y="412"/>
                        <a:pt x="1406" y="461"/>
                        <a:pt x="1357" y="499"/>
                      </a:cubicBezTo>
                      <a:cubicBezTo>
                        <a:pt x="1308" y="537"/>
                        <a:pt x="1283" y="572"/>
                        <a:pt x="1231" y="598"/>
                      </a:cubicBezTo>
                      <a:cubicBezTo>
                        <a:pt x="1179" y="624"/>
                        <a:pt x="1089" y="633"/>
                        <a:pt x="1042" y="655"/>
                      </a:cubicBezTo>
                      <a:cubicBezTo>
                        <a:pt x="995" y="677"/>
                        <a:pt x="979" y="709"/>
                        <a:pt x="952" y="727"/>
                      </a:cubicBezTo>
                      <a:cubicBezTo>
                        <a:pt x="925" y="745"/>
                        <a:pt x="894" y="743"/>
                        <a:pt x="877" y="763"/>
                      </a:cubicBezTo>
                      <a:cubicBezTo>
                        <a:pt x="860" y="783"/>
                        <a:pt x="866" y="819"/>
                        <a:pt x="852" y="846"/>
                      </a:cubicBezTo>
                      <a:cubicBezTo>
                        <a:pt x="838" y="873"/>
                        <a:pt x="817" y="925"/>
                        <a:pt x="790" y="928"/>
                      </a:cubicBezTo>
                      <a:cubicBezTo>
                        <a:pt x="763" y="931"/>
                        <a:pt x="707" y="889"/>
                        <a:pt x="690" y="867"/>
                      </a:cubicBezTo>
                      <a:cubicBezTo>
                        <a:pt x="673" y="845"/>
                        <a:pt x="698" y="820"/>
                        <a:pt x="690" y="798"/>
                      </a:cubicBezTo>
                      <a:cubicBezTo>
                        <a:pt x="682" y="776"/>
                        <a:pt x="675" y="762"/>
                        <a:pt x="643" y="733"/>
                      </a:cubicBezTo>
                      <a:cubicBezTo>
                        <a:pt x="611" y="704"/>
                        <a:pt x="534" y="634"/>
                        <a:pt x="499" y="625"/>
                      </a:cubicBezTo>
                      <a:cubicBezTo>
                        <a:pt x="464" y="616"/>
                        <a:pt x="455" y="662"/>
                        <a:pt x="430" y="679"/>
                      </a:cubicBezTo>
                      <a:cubicBezTo>
                        <a:pt x="405" y="696"/>
                        <a:pt x="374" y="724"/>
                        <a:pt x="349" y="730"/>
                      </a:cubicBezTo>
                      <a:cubicBezTo>
                        <a:pt x="324" y="736"/>
                        <a:pt x="307" y="711"/>
                        <a:pt x="277" y="718"/>
                      </a:cubicBezTo>
                      <a:cubicBezTo>
                        <a:pt x="247" y="725"/>
                        <a:pt x="208" y="778"/>
                        <a:pt x="166" y="775"/>
                      </a:cubicBezTo>
                      <a:cubicBezTo>
                        <a:pt x="124" y="772"/>
                        <a:pt x="50" y="724"/>
                        <a:pt x="25" y="697"/>
                      </a:cubicBezTo>
                      <a:cubicBezTo>
                        <a:pt x="0" y="670"/>
                        <a:pt x="13" y="633"/>
                        <a:pt x="16" y="613"/>
                      </a:cubicBezTo>
                      <a:cubicBezTo>
                        <a:pt x="19" y="593"/>
                        <a:pt x="33" y="593"/>
                        <a:pt x="46" y="574"/>
                      </a:cubicBezTo>
                      <a:cubicBezTo>
                        <a:pt x="59" y="555"/>
                        <a:pt x="88" y="528"/>
                        <a:pt x="94" y="499"/>
                      </a:cubicBezTo>
                      <a:cubicBezTo>
                        <a:pt x="100" y="470"/>
                        <a:pt x="71" y="412"/>
                        <a:pt x="82" y="400"/>
                      </a:cubicBezTo>
                      <a:cubicBezTo>
                        <a:pt x="93" y="388"/>
                        <a:pt x="139" y="426"/>
                        <a:pt x="160" y="424"/>
                      </a:cubicBezTo>
                      <a:cubicBezTo>
                        <a:pt x="181" y="422"/>
                        <a:pt x="197" y="421"/>
                        <a:pt x="208" y="385"/>
                      </a:cubicBezTo>
                      <a:cubicBezTo>
                        <a:pt x="219" y="349"/>
                        <a:pt x="200" y="270"/>
                        <a:pt x="228" y="210"/>
                      </a:cubicBezTo>
                      <a:cubicBezTo>
                        <a:pt x="256" y="150"/>
                        <a:pt x="347" y="65"/>
                        <a:pt x="378" y="27"/>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55" name="Group 33">
                  <a:extLst>
                    <a:ext uri="{FF2B5EF4-FFF2-40B4-BE49-F238E27FC236}">
                      <a16:creationId xmlns:a16="http://schemas.microsoft.com/office/drawing/2014/main" xmlns="" id="{00000000-0008-0000-2400-000037000000}"/>
                    </a:ext>
                  </a:extLst>
                </xdr:cNvPr>
                <xdr:cNvGrpSpPr>
                  <a:grpSpLocks/>
                </xdr:cNvGrpSpPr>
              </xdr:nvGrpSpPr>
              <xdr:grpSpPr bwMode="auto">
                <a:xfrm>
                  <a:off x="3152" y="935"/>
                  <a:ext cx="1180" cy="635"/>
                  <a:chOff x="3152" y="935"/>
                  <a:chExt cx="1180" cy="635"/>
                </a:xfrm>
                <a:grpFill/>
              </xdr:grpSpPr>
              <xdr:sp macro="" textlink="">
                <xdr:nvSpPr>
                  <xdr:cNvPr id="56" name="Freeform 34">
                    <a:extLst>
                      <a:ext uri="{FF2B5EF4-FFF2-40B4-BE49-F238E27FC236}">
                        <a16:creationId xmlns:a16="http://schemas.microsoft.com/office/drawing/2014/main" xmlns="" id="{00000000-0008-0000-2400-000038000000}"/>
                      </a:ext>
                    </a:extLst>
                  </xdr:cNvPr>
                  <xdr:cNvSpPr>
                    <a:spLocks/>
                  </xdr:cNvSpPr>
                </xdr:nvSpPr>
                <xdr:spPr bwMode="auto">
                  <a:xfrm>
                    <a:off x="3152" y="1199"/>
                    <a:ext cx="514" cy="371"/>
                  </a:xfrm>
                  <a:custGeom>
                    <a:avLst/>
                    <a:gdLst>
                      <a:gd name="T0" fmla="*/ 0 w 514"/>
                      <a:gd name="T1" fmla="*/ 8 h 371"/>
                      <a:gd name="T2" fmla="*/ 136 w 514"/>
                      <a:gd name="T3" fmla="*/ 8 h 371"/>
                      <a:gd name="T4" fmla="*/ 136 w 514"/>
                      <a:gd name="T5" fmla="*/ 54 h 371"/>
                      <a:gd name="T6" fmla="*/ 227 w 514"/>
                      <a:gd name="T7" fmla="*/ 54 h 371"/>
                      <a:gd name="T8" fmla="*/ 272 w 514"/>
                      <a:gd name="T9" fmla="*/ 99 h 371"/>
                      <a:gd name="T10" fmla="*/ 272 w 514"/>
                      <a:gd name="T11" fmla="*/ 145 h 371"/>
                      <a:gd name="T12" fmla="*/ 318 w 514"/>
                      <a:gd name="T13" fmla="*/ 190 h 371"/>
                      <a:gd name="T14" fmla="*/ 363 w 514"/>
                      <a:gd name="T15" fmla="*/ 235 h 371"/>
                      <a:gd name="T16" fmla="*/ 408 w 514"/>
                      <a:gd name="T17" fmla="*/ 281 h 371"/>
                      <a:gd name="T18" fmla="*/ 499 w 514"/>
                      <a:gd name="T19" fmla="*/ 235 h 371"/>
                      <a:gd name="T20" fmla="*/ 499 w 514"/>
                      <a:gd name="T21" fmla="*/ 326 h 371"/>
                      <a:gd name="T22" fmla="*/ 408 w 514"/>
                      <a:gd name="T23" fmla="*/ 371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514" h="371">
                        <a:moveTo>
                          <a:pt x="0" y="8"/>
                        </a:moveTo>
                        <a:cubicBezTo>
                          <a:pt x="56" y="4"/>
                          <a:pt x="113" y="0"/>
                          <a:pt x="136" y="8"/>
                        </a:cubicBezTo>
                        <a:cubicBezTo>
                          <a:pt x="159" y="16"/>
                          <a:pt x="121" y="46"/>
                          <a:pt x="136" y="54"/>
                        </a:cubicBezTo>
                        <a:cubicBezTo>
                          <a:pt x="151" y="62"/>
                          <a:pt x="204" y="47"/>
                          <a:pt x="227" y="54"/>
                        </a:cubicBezTo>
                        <a:cubicBezTo>
                          <a:pt x="250" y="61"/>
                          <a:pt x="265" y="84"/>
                          <a:pt x="272" y="99"/>
                        </a:cubicBezTo>
                        <a:cubicBezTo>
                          <a:pt x="279" y="114"/>
                          <a:pt x="264" y="130"/>
                          <a:pt x="272" y="145"/>
                        </a:cubicBezTo>
                        <a:cubicBezTo>
                          <a:pt x="280" y="160"/>
                          <a:pt x="303" y="175"/>
                          <a:pt x="318" y="190"/>
                        </a:cubicBezTo>
                        <a:cubicBezTo>
                          <a:pt x="333" y="205"/>
                          <a:pt x="348" y="220"/>
                          <a:pt x="363" y="235"/>
                        </a:cubicBezTo>
                        <a:cubicBezTo>
                          <a:pt x="378" y="250"/>
                          <a:pt x="385" y="281"/>
                          <a:pt x="408" y="281"/>
                        </a:cubicBezTo>
                        <a:cubicBezTo>
                          <a:pt x="431" y="281"/>
                          <a:pt x="484" y="228"/>
                          <a:pt x="499" y="235"/>
                        </a:cubicBezTo>
                        <a:cubicBezTo>
                          <a:pt x="514" y="242"/>
                          <a:pt x="514" y="303"/>
                          <a:pt x="499" y="326"/>
                        </a:cubicBezTo>
                        <a:cubicBezTo>
                          <a:pt x="484" y="349"/>
                          <a:pt x="446" y="360"/>
                          <a:pt x="408" y="371"/>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7" name="Freeform 35">
                    <a:extLst>
                      <a:ext uri="{FF2B5EF4-FFF2-40B4-BE49-F238E27FC236}">
                        <a16:creationId xmlns:a16="http://schemas.microsoft.com/office/drawing/2014/main" xmlns="" id="{00000000-0008-0000-2400-000039000000}"/>
                      </a:ext>
                    </a:extLst>
                  </xdr:cNvPr>
                  <xdr:cNvSpPr>
                    <a:spLocks/>
                  </xdr:cNvSpPr>
                </xdr:nvSpPr>
                <xdr:spPr bwMode="auto">
                  <a:xfrm>
                    <a:off x="3243" y="935"/>
                    <a:ext cx="52" cy="272"/>
                  </a:xfrm>
                  <a:custGeom>
                    <a:avLst/>
                    <a:gdLst>
                      <a:gd name="T0" fmla="*/ 0 w 52"/>
                      <a:gd name="T1" fmla="*/ 0 h 272"/>
                      <a:gd name="T2" fmla="*/ 45 w 52"/>
                      <a:gd name="T3" fmla="*/ 46 h 272"/>
                      <a:gd name="T4" fmla="*/ 0 w 52"/>
                      <a:gd name="T5" fmla="*/ 91 h 272"/>
                      <a:gd name="T6" fmla="*/ 45 w 52"/>
                      <a:gd name="T7" fmla="*/ 182 h 272"/>
                      <a:gd name="T8" fmla="*/ 45 w 52"/>
                      <a:gd name="T9" fmla="*/ 272 h 272"/>
                    </a:gdLst>
                    <a:ahLst/>
                    <a:cxnLst>
                      <a:cxn ang="0">
                        <a:pos x="T0" y="T1"/>
                      </a:cxn>
                      <a:cxn ang="0">
                        <a:pos x="T2" y="T3"/>
                      </a:cxn>
                      <a:cxn ang="0">
                        <a:pos x="T4" y="T5"/>
                      </a:cxn>
                      <a:cxn ang="0">
                        <a:pos x="T6" y="T7"/>
                      </a:cxn>
                      <a:cxn ang="0">
                        <a:pos x="T8" y="T9"/>
                      </a:cxn>
                    </a:cxnLst>
                    <a:rect l="0" t="0" r="r" b="b"/>
                    <a:pathLst>
                      <a:path w="52" h="272">
                        <a:moveTo>
                          <a:pt x="0" y="0"/>
                        </a:moveTo>
                        <a:cubicBezTo>
                          <a:pt x="22" y="15"/>
                          <a:pt x="45" y="31"/>
                          <a:pt x="45" y="46"/>
                        </a:cubicBezTo>
                        <a:cubicBezTo>
                          <a:pt x="45" y="61"/>
                          <a:pt x="0" y="68"/>
                          <a:pt x="0" y="91"/>
                        </a:cubicBezTo>
                        <a:cubicBezTo>
                          <a:pt x="0" y="114"/>
                          <a:pt x="38" y="152"/>
                          <a:pt x="45" y="182"/>
                        </a:cubicBezTo>
                        <a:cubicBezTo>
                          <a:pt x="52" y="212"/>
                          <a:pt x="45" y="257"/>
                          <a:pt x="45" y="27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8" name="Freeform 36">
                    <a:extLst>
                      <a:ext uri="{FF2B5EF4-FFF2-40B4-BE49-F238E27FC236}">
                        <a16:creationId xmlns:a16="http://schemas.microsoft.com/office/drawing/2014/main" xmlns="" id="{00000000-0008-0000-2400-00003A000000}"/>
                      </a:ext>
                    </a:extLst>
                  </xdr:cNvPr>
                  <xdr:cNvSpPr>
                    <a:spLocks/>
                  </xdr:cNvSpPr>
                </xdr:nvSpPr>
                <xdr:spPr bwMode="auto">
                  <a:xfrm>
                    <a:off x="3644" y="935"/>
                    <a:ext cx="106" cy="499"/>
                  </a:xfrm>
                  <a:custGeom>
                    <a:avLst/>
                    <a:gdLst>
                      <a:gd name="T0" fmla="*/ 52 w 106"/>
                      <a:gd name="T1" fmla="*/ 0 h 499"/>
                      <a:gd name="T2" fmla="*/ 52 w 106"/>
                      <a:gd name="T3" fmla="*/ 46 h 499"/>
                      <a:gd name="T4" fmla="*/ 98 w 106"/>
                      <a:gd name="T5" fmla="*/ 46 h 499"/>
                      <a:gd name="T6" fmla="*/ 98 w 106"/>
                      <a:gd name="T7" fmla="*/ 136 h 499"/>
                      <a:gd name="T8" fmla="*/ 98 w 106"/>
                      <a:gd name="T9" fmla="*/ 182 h 499"/>
                      <a:gd name="T10" fmla="*/ 52 w 106"/>
                      <a:gd name="T11" fmla="*/ 272 h 499"/>
                      <a:gd name="T12" fmla="*/ 52 w 106"/>
                      <a:gd name="T13" fmla="*/ 363 h 499"/>
                      <a:gd name="T14" fmla="*/ 7 w 106"/>
                      <a:gd name="T15" fmla="*/ 409 h 499"/>
                      <a:gd name="T16" fmla="*/ 7 w 106"/>
                      <a:gd name="T17" fmla="*/ 454 h 499"/>
                      <a:gd name="T18" fmla="*/ 7 w 106"/>
                      <a:gd name="T19" fmla="*/ 499 h 4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06" h="499">
                        <a:moveTo>
                          <a:pt x="52" y="0"/>
                        </a:moveTo>
                        <a:cubicBezTo>
                          <a:pt x="48" y="19"/>
                          <a:pt x="44" y="38"/>
                          <a:pt x="52" y="46"/>
                        </a:cubicBezTo>
                        <a:cubicBezTo>
                          <a:pt x="60" y="54"/>
                          <a:pt x="90" y="31"/>
                          <a:pt x="98" y="46"/>
                        </a:cubicBezTo>
                        <a:cubicBezTo>
                          <a:pt x="106" y="61"/>
                          <a:pt x="98" y="113"/>
                          <a:pt x="98" y="136"/>
                        </a:cubicBezTo>
                        <a:cubicBezTo>
                          <a:pt x="98" y="159"/>
                          <a:pt x="106" y="159"/>
                          <a:pt x="98" y="182"/>
                        </a:cubicBezTo>
                        <a:cubicBezTo>
                          <a:pt x="90" y="205"/>
                          <a:pt x="60" y="242"/>
                          <a:pt x="52" y="272"/>
                        </a:cubicBezTo>
                        <a:cubicBezTo>
                          <a:pt x="44" y="302"/>
                          <a:pt x="59" y="340"/>
                          <a:pt x="52" y="363"/>
                        </a:cubicBezTo>
                        <a:cubicBezTo>
                          <a:pt x="45" y="386"/>
                          <a:pt x="14" y="394"/>
                          <a:pt x="7" y="409"/>
                        </a:cubicBezTo>
                        <a:cubicBezTo>
                          <a:pt x="0" y="424"/>
                          <a:pt x="7" y="439"/>
                          <a:pt x="7" y="454"/>
                        </a:cubicBezTo>
                        <a:cubicBezTo>
                          <a:pt x="7" y="469"/>
                          <a:pt x="7" y="484"/>
                          <a:pt x="7" y="499"/>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9" name="Freeform 37">
                    <a:extLst>
                      <a:ext uri="{FF2B5EF4-FFF2-40B4-BE49-F238E27FC236}">
                        <a16:creationId xmlns:a16="http://schemas.microsoft.com/office/drawing/2014/main" xmlns="" id="{00000000-0008-0000-2400-00003B000000}"/>
                      </a:ext>
                    </a:extLst>
                  </xdr:cNvPr>
                  <xdr:cNvSpPr>
                    <a:spLocks/>
                  </xdr:cNvSpPr>
                </xdr:nvSpPr>
                <xdr:spPr bwMode="auto">
                  <a:xfrm>
                    <a:off x="3662" y="1374"/>
                    <a:ext cx="315" cy="121"/>
                  </a:xfrm>
                  <a:custGeom>
                    <a:avLst/>
                    <a:gdLst>
                      <a:gd name="T0" fmla="*/ 0 w 315"/>
                      <a:gd name="T1" fmla="*/ 106 h 121"/>
                      <a:gd name="T2" fmla="*/ 80 w 315"/>
                      <a:gd name="T3" fmla="*/ 106 h 121"/>
                      <a:gd name="T4" fmla="*/ 171 w 315"/>
                      <a:gd name="T5" fmla="*/ 106 h 121"/>
                      <a:gd name="T6" fmla="*/ 216 w 315"/>
                      <a:gd name="T7" fmla="*/ 15 h 121"/>
                      <a:gd name="T8" fmla="*/ 261 w 315"/>
                      <a:gd name="T9" fmla="*/ 15 h 121"/>
                      <a:gd name="T10" fmla="*/ 307 w 315"/>
                      <a:gd name="T11" fmla="*/ 15 h 121"/>
                      <a:gd name="T12" fmla="*/ 307 w 315"/>
                      <a:gd name="T13" fmla="*/ 60 h 121"/>
                      <a:gd name="T14" fmla="*/ 307 w 315"/>
                      <a:gd name="T15" fmla="*/ 106 h 12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15" h="121">
                        <a:moveTo>
                          <a:pt x="0" y="106"/>
                        </a:moveTo>
                        <a:cubicBezTo>
                          <a:pt x="13" y="106"/>
                          <a:pt x="52" y="106"/>
                          <a:pt x="80" y="106"/>
                        </a:cubicBezTo>
                        <a:cubicBezTo>
                          <a:pt x="108" y="106"/>
                          <a:pt x="148" y="121"/>
                          <a:pt x="171" y="106"/>
                        </a:cubicBezTo>
                        <a:cubicBezTo>
                          <a:pt x="194" y="91"/>
                          <a:pt x="201" y="30"/>
                          <a:pt x="216" y="15"/>
                        </a:cubicBezTo>
                        <a:cubicBezTo>
                          <a:pt x="231" y="0"/>
                          <a:pt x="246" y="15"/>
                          <a:pt x="261" y="15"/>
                        </a:cubicBezTo>
                        <a:cubicBezTo>
                          <a:pt x="276" y="15"/>
                          <a:pt x="299" y="8"/>
                          <a:pt x="307" y="15"/>
                        </a:cubicBezTo>
                        <a:cubicBezTo>
                          <a:pt x="315" y="22"/>
                          <a:pt x="307" y="45"/>
                          <a:pt x="307" y="60"/>
                        </a:cubicBezTo>
                        <a:cubicBezTo>
                          <a:pt x="307" y="75"/>
                          <a:pt x="307" y="90"/>
                          <a:pt x="307" y="10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60" name="Freeform 38">
                    <a:extLst>
                      <a:ext uri="{FF2B5EF4-FFF2-40B4-BE49-F238E27FC236}">
                        <a16:creationId xmlns:a16="http://schemas.microsoft.com/office/drawing/2014/main" xmlns="" id="{00000000-0008-0000-2400-00003C000000}"/>
                      </a:ext>
                    </a:extLst>
                  </xdr:cNvPr>
                  <xdr:cNvSpPr>
                    <a:spLocks/>
                  </xdr:cNvSpPr>
                </xdr:nvSpPr>
                <xdr:spPr bwMode="auto">
                  <a:xfrm>
                    <a:off x="4098" y="1026"/>
                    <a:ext cx="234" cy="279"/>
                  </a:xfrm>
                  <a:custGeom>
                    <a:avLst/>
                    <a:gdLst>
                      <a:gd name="T0" fmla="*/ 7 w 234"/>
                      <a:gd name="T1" fmla="*/ 0 h 279"/>
                      <a:gd name="T2" fmla="*/ 7 w 234"/>
                      <a:gd name="T3" fmla="*/ 45 h 279"/>
                      <a:gd name="T4" fmla="*/ 7 w 234"/>
                      <a:gd name="T5" fmla="*/ 91 h 279"/>
                      <a:gd name="T6" fmla="*/ 52 w 234"/>
                      <a:gd name="T7" fmla="*/ 91 h 279"/>
                      <a:gd name="T8" fmla="*/ 143 w 234"/>
                      <a:gd name="T9" fmla="*/ 136 h 279"/>
                      <a:gd name="T10" fmla="*/ 143 w 234"/>
                      <a:gd name="T11" fmla="*/ 181 h 279"/>
                      <a:gd name="T12" fmla="*/ 143 w 234"/>
                      <a:gd name="T13" fmla="*/ 227 h 279"/>
                      <a:gd name="T14" fmla="*/ 143 w 234"/>
                      <a:gd name="T15" fmla="*/ 272 h 279"/>
                      <a:gd name="T16" fmla="*/ 188 w 234"/>
                      <a:gd name="T17" fmla="*/ 272 h 279"/>
                      <a:gd name="T18" fmla="*/ 234 w 234"/>
                      <a:gd name="T19" fmla="*/ 272 h 2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34" h="279">
                        <a:moveTo>
                          <a:pt x="7" y="0"/>
                        </a:moveTo>
                        <a:cubicBezTo>
                          <a:pt x="7" y="15"/>
                          <a:pt x="7" y="30"/>
                          <a:pt x="7" y="45"/>
                        </a:cubicBezTo>
                        <a:cubicBezTo>
                          <a:pt x="7" y="60"/>
                          <a:pt x="0" y="83"/>
                          <a:pt x="7" y="91"/>
                        </a:cubicBezTo>
                        <a:cubicBezTo>
                          <a:pt x="14" y="99"/>
                          <a:pt x="29" y="84"/>
                          <a:pt x="52" y="91"/>
                        </a:cubicBezTo>
                        <a:cubicBezTo>
                          <a:pt x="75" y="98"/>
                          <a:pt x="128" y="121"/>
                          <a:pt x="143" y="136"/>
                        </a:cubicBezTo>
                        <a:cubicBezTo>
                          <a:pt x="158" y="151"/>
                          <a:pt x="143" y="166"/>
                          <a:pt x="143" y="181"/>
                        </a:cubicBezTo>
                        <a:cubicBezTo>
                          <a:pt x="143" y="196"/>
                          <a:pt x="143" y="212"/>
                          <a:pt x="143" y="227"/>
                        </a:cubicBezTo>
                        <a:cubicBezTo>
                          <a:pt x="143" y="242"/>
                          <a:pt x="136" y="265"/>
                          <a:pt x="143" y="272"/>
                        </a:cubicBezTo>
                        <a:cubicBezTo>
                          <a:pt x="150" y="279"/>
                          <a:pt x="173" y="272"/>
                          <a:pt x="188" y="272"/>
                        </a:cubicBezTo>
                        <a:cubicBezTo>
                          <a:pt x="203" y="272"/>
                          <a:pt x="218" y="272"/>
                          <a:pt x="234" y="27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61" name="Freeform 39">
                    <a:extLst>
                      <a:ext uri="{FF2B5EF4-FFF2-40B4-BE49-F238E27FC236}">
                        <a16:creationId xmlns:a16="http://schemas.microsoft.com/office/drawing/2014/main" xmlns="" id="{00000000-0008-0000-2400-00003D000000}"/>
                      </a:ext>
                    </a:extLst>
                  </xdr:cNvPr>
                  <xdr:cNvSpPr>
                    <a:spLocks/>
                  </xdr:cNvSpPr>
                </xdr:nvSpPr>
                <xdr:spPr bwMode="auto">
                  <a:xfrm>
                    <a:off x="3930" y="1102"/>
                    <a:ext cx="175" cy="286"/>
                  </a:xfrm>
                  <a:custGeom>
                    <a:avLst/>
                    <a:gdLst>
                      <a:gd name="T0" fmla="*/ 175 w 175"/>
                      <a:gd name="T1" fmla="*/ 15 h 286"/>
                      <a:gd name="T2" fmla="*/ 129 w 175"/>
                      <a:gd name="T3" fmla="*/ 15 h 286"/>
                      <a:gd name="T4" fmla="*/ 84 w 175"/>
                      <a:gd name="T5" fmla="*/ 105 h 286"/>
                      <a:gd name="T6" fmla="*/ 84 w 175"/>
                      <a:gd name="T7" fmla="*/ 151 h 286"/>
                      <a:gd name="T8" fmla="*/ 18 w 175"/>
                      <a:gd name="T9" fmla="*/ 186 h 286"/>
                      <a:gd name="T10" fmla="*/ 0 w 175"/>
                      <a:gd name="T11" fmla="*/ 286 h 286"/>
                    </a:gdLst>
                    <a:ahLst/>
                    <a:cxnLst>
                      <a:cxn ang="0">
                        <a:pos x="T0" y="T1"/>
                      </a:cxn>
                      <a:cxn ang="0">
                        <a:pos x="T2" y="T3"/>
                      </a:cxn>
                      <a:cxn ang="0">
                        <a:pos x="T4" y="T5"/>
                      </a:cxn>
                      <a:cxn ang="0">
                        <a:pos x="T6" y="T7"/>
                      </a:cxn>
                      <a:cxn ang="0">
                        <a:pos x="T8" y="T9"/>
                      </a:cxn>
                      <a:cxn ang="0">
                        <a:pos x="T10" y="T11"/>
                      </a:cxn>
                    </a:cxnLst>
                    <a:rect l="0" t="0" r="r" b="b"/>
                    <a:pathLst>
                      <a:path w="175" h="286">
                        <a:moveTo>
                          <a:pt x="175" y="15"/>
                        </a:moveTo>
                        <a:cubicBezTo>
                          <a:pt x="159" y="7"/>
                          <a:pt x="144" y="0"/>
                          <a:pt x="129" y="15"/>
                        </a:cubicBezTo>
                        <a:cubicBezTo>
                          <a:pt x="114" y="30"/>
                          <a:pt x="91" y="82"/>
                          <a:pt x="84" y="105"/>
                        </a:cubicBezTo>
                        <a:cubicBezTo>
                          <a:pt x="77" y="128"/>
                          <a:pt x="95" y="138"/>
                          <a:pt x="84" y="151"/>
                        </a:cubicBezTo>
                        <a:cubicBezTo>
                          <a:pt x="73" y="164"/>
                          <a:pt x="32" y="164"/>
                          <a:pt x="18" y="186"/>
                        </a:cubicBezTo>
                        <a:cubicBezTo>
                          <a:pt x="4" y="208"/>
                          <a:pt x="4" y="265"/>
                          <a:pt x="0" y="28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grpSp>
            <xdr:nvGrpSpPr>
              <xdr:cNvPr id="22" name="Group 40">
                <a:extLst>
                  <a:ext uri="{FF2B5EF4-FFF2-40B4-BE49-F238E27FC236}">
                    <a16:creationId xmlns:a16="http://schemas.microsoft.com/office/drawing/2014/main" xmlns="" id="{00000000-0008-0000-2400-000016000000}"/>
                  </a:ext>
                </a:extLst>
              </xdr:cNvPr>
              <xdr:cNvGrpSpPr>
                <a:grpSpLocks/>
              </xdr:cNvGrpSpPr>
            </xdr:nvGrpSpPr>
            <xdr:grpSpPr bwMode="auto">
              <a:xfrm>
                <a:off x="1323" y="1084"/>
                <a:ext cx="2313" cy="1538"/>
                <a:chOff x="1323" y="1084"/>
                <a:chExt cx="2313" cy="1538"/>
              </a:xfrm>
              <a:grpFill/>
            </xdr:grpSpPr>
            <xdr:sp macro="" textlink="">
              <xdr:nvSpPr>
                <xdr:cNvPr id="41" name="Freeform 41">
                  <a:extLst>
                    <a:ext uri="{FF2B5EF4-FFF2-40B4-BE49-F238E27FC236}">
                      <a16:creationId xmlns:a16="http://schemas.microsoft.com/office/drawing/2014/main" xmlns="" id="{00000000-0008-0000-2400-000029000000}"/>
                    </a:ext>
                  </a:extLst>
                </xdr:cNvPr>
                <xdr:cNvSpPr>
                  <a:spLocks/>
                </xdr:cNvSpPr>
              </xdr:nvSpPr>
              <xdr:spPr bwMode="auto">
                <a:xfrm>
                  <a:off x="1323" y="1084"/>
                  <a:ext cx="2313" cy="1538"/>
                </a:xfrm>
                <a:custGeom>
                  <a:avLst/>
                  <a:gdLst>
                    <a:gd name="T0" fmla="*/ 156 w 2313"/>
                    <a:gd name="T1" fmla="*/ 140 h 1538"/>
                    <a:gd name="T2" fmla="*/ 196 w 2313"/>
                    <a:gd name="T3" fmla="*/ 169 h 1538"/>
                    <a:gd name="T4" fmla="*/ 287 w 2313"/>
                    <a:gd name="T5" fmla="*/ 123 h 1538"/>
                    <a:gd name="T6" fmla="*/ 332 w 2313"/>
                    <a:gd name="T7" fmla="*/ 260 h 1538"/>
                    <a:gd name="T8" fmla="*/ 423 w 2313"/>
                    <a:gd name="T9" fmla="*/ 305 h 1538"/>
                    <a:gd name="T10" fmla="*/ 332 w 2313"/>
                    <a:gd name="T11" fmla="*/ 396 h 1538"/>
                    <a:gd name="T12" fmla="*/ 196 w 2313"/>
                    <a:gd name="T13" fmla="*/ 486 h 1538"/>
                    <a:gd name="T14" fmla="*/ 242 w 2313"/>
                    <a:gd name="T15" fmla="*/ 577 h 1538"/>
                    <a:gd name="T16" fmla="*/ 196 w 2313"/>
                    <a:gd name="T17" fmla="*/ 804 h 1538"/>
                    <a:gd name="T18" fmla="*/ 151 w 2313"/>
                    <a:gd name="T19" fmla="*/ 849 h 1538"/>
                    <a:gd name="T20" fmla="*/ 196 w 2313"/>
                    <a:gd name="T21" fmla="*/ 940 h 1538"/>
                    <a:gd name="T22" fmla="*/ 151 w 2313"/>
                    <a:gd name="T23" fmla="*/ 1031 h 1538"/>
                    <a:gd name="T24" fmla="*/ 15 w 2313"/>
                    <a:gd name="T25" fmla="*/ 1031 h 1538"/>
                    <a:gd name="T26" fmla="*/ 60 w 2313"/>
                    <a:gd name="T27" fmla="*/ 1121 h 1538"/>
                    <a:gd name="T28" fmla="*/ 60 w 2313"/>
                    <a:gd name="T29" fmla="*/ 1167 h 1538"/>
                    <a:gd name="T30" fmla="*/ 196 w 2313"/>
                    <a:gd name="T31" fmla="*/ 1121 h 1538"/>
                    <a:gd name="T32" fmla="*/ 242 w 2313"/>
                    <a:gd name="T33" fmla="*/ 1167 h 1538"/>
                    <a:gd name="T34" fmla="*/ 242 w 2313"/>
                    <a:gd name="T35" fmla="*/ 1212 h 1538"/>
                    <a:gd name="T36" fmla="*/ 378 w 2313"/>
                    <a:gd name="T37" fmla="*/ 1257 h 1538"/>
                    <a:gd name="T38" fmla="*/ 559 w 2313"/>
                    <a:gd name="T39" fmla="*/ 1257 h 1538"/>
                    <a:gd name="T40" fmla="*/ 741 w 2313"/>
                    <a:gd name="T41" fmla="*/ 1167 h 1538"/>
                    <a:gd name="T42" fmla="*/ 786 w 2313"/>
                    <a:gd name="T43" fmla="*/ 1167 h 1538"/>
                    <a:gd name="T44" fmla="*/ 831 w 2313"/>
                    <a:gd name="T45" fmla="*/ 1212 h 1538"/>
                    <a:gd name="T46" fmla="*/ 786 w 2313"/>
                    <a:gd name="T47" fmla="*/ 1303 h 1538"/>
                    <a:gd name="T48" fmla="*/ 741 w 2313"/>
                    <a:gd name="T49" fmla="*/ 1394 h 1538"/>
                    <a:gd name="T50" fmla="*/ 877 w 2313"/>
                    <a:gd name="T51" fmla="*/ 1484 h 1538"/>
                    <a:gd name="T52" fmla="*/ 967 w 2313"/>
                    <a:gd name="T53" fmla="*/ 1530 h 1538"/>
                    <a:gd name="T54" fmla="*/ 1194 w 2313"/>
                    <a:gd name="T55" fmla="*/ 1530 h 1538"/>
                    <a:gd name="T56" fmla="*/ 1376 w 2313"/>
                    <a:gd name="T57" fmla="*/ 1530 h 1538"/>
                    <a:gd name="T58" fmla="*/ 1466 w 2313"/>
                    <a:gd name="T59" fmla="*/ 1484 h 1538"/>
                    <a:gd name="T60" fmla="*/ 1440 w 2313"/>
                    <a:gd name="T61" fmla="*/ 1382 h 1538"/>
                    <a:gd name="T62" fmla="*/ 1395 w 2313"/>
                    <a:gd name="T63" fmla="*/ 1334 h 1538"/>
                    <a:gd name="T64" fmla="*/ 1421 w 2313"/>
                    <a:gd name="T65" fmla="*/ 1212 h 1538"/>
                    <a:gd name="T66" fmla="*/ 1608 w 2313"/>
                    <a:gd name="T67" fmla="*/ 1187 h 1538"/>
                    <a:gd name="T68" fmla="*/ 1794 w 2313"/>
                    <a:gd name="T69" fmla="*/ 1106 h 1538"/>
                    <a:gd name="T70" fmla="*/ 1875 w 2313"/>
                    <a:gd name="T71" fmla="*/ 940 h 1538"/>
                    <a:gd name="T72" fmla="*/ 2011 w 2313"/>
                    <a:gd name="T73" fmla="*/ 940 h 1538"/>
                    <a:gd name="T74" fmla="*/ 2088 w 2313"/>
                    <a:gd name="T75" fmla="*/ 833 h 1538"/>
                    <a:gd name="T76" fmla="*/ 2147 w 2313"/>
                    <a:gd name="T77" fmla="*/ 668 h 1538"/>
                    <a:gd name="T78" fmla="*/ 2192 w 2313"/>
                    <a:gd name="T79" fmla="*/ 622 h 1538"/>
                    <a:gd name="T80" fmla="*/ 2237 w 2313"/>
                    <a:gd name="T81" fmla="*/ 668 h 1538"/>
                    <a:gd name="T82" fmla="*/ 2283 w 2313"/>
                    <a:gd name="T83" fmla="*/ 622 h 1538"/>
                    <a:gd name="T84" fmla="*/ 2283 w 2313"/>
                    <a:gd name="T85" fmla="*/ 532 h 1538"/>
                    <a:gd name="T86" fmla="*/ 2101 w 2313"/>
                    <a:gd name="T87" fmla="*/ 396 h 1538"/>
                    <a:gd name="T88" fmla="*/ 1965 w 2313"/>
                    <a:gd name="T89" fmla="*/ 486 h 1538"/>
                    <a:gd name="T90" fmla="*/ 1875 w 2313"/>
                    <a:gd name="T91" fmla="*/ 486 h 1538"/>
                    <a:gd name="T92" fmla="*/ 1738 w 2313"/>
                    <a:gd name="T93" fmla="*/ 532 h 1538"/>
                    <a:gd name="T94" fmla="*/ 1614 w 2313"/>
                    <a:gd name="T95" fmla="*/ 449 h 1538"/>
                    <a:gd name="T96" fmla="*/ 1611 w 2313"/>
                    <a:gd name="T97" fmla="*/ 371 h 1538"/>
                    <a:gd name="T98" fmla="*/ 1693 w 2313"/>
                    <a:gd name="T99" fmla="*/ 260 h 1538"/>
                    <a:gd name="T100" fmla="*/ 1662 w 2313"/>
                    <a:gd name="T101" fmla="*/ 152 h 1538"/>
                    <a:gd name="T102" fmla="*/ 1527 w 2313"/>
                    <a:gd name="T103" fmla="*/ 107 h 1538"/>
                    <a:gd name="T104" fmla="*/ 1428 w 2313"/>
                    <a:gd name="T105" fmla="*/ 152 h 1538"/>
                    <a:gd name="T106" fmla="*/ 1359 w 2313"/>
                    <a:gd name="T107" fmla="*/ 155 h 1538"/>
                    <a:gd name="T108" fmla="*/ 1200 w 2313"/>
                    <a:gd name="T109" fmla="*/ 281 h 1538"/>
                    <a:gd name="T110" fmla="*/ 1071 w 2313"/>
                    <a:gd name="T111" fmla="*/ 323 h 1538"/>
                    <a:gd name="T112" fmla="*/ 996 w 2313"/>
                    <a:gd name="T113" fmla="*/ 221 h 1538"/>
                    <a:gd name="T114" fmla="*/ 780 w 2313"/>
                    <a:gd name="T115" fmla="*/ 185 h 1538"/>
                    <a:gd name="T116" fmla="*/ 795 w 2313"/>
                    <a:gd name="T117" fmla="*/ 101 h 1538"/>
                    <a:gd name="T118" fmla="*/ 735 w 2313"/>
                    <a:gd name="T119" fmla="*/ 2 h 1538"/>
                    <a:gd name="T120" fmla="*/ 618 w 2313"/>
                    <a:gd name="T121" fmla="*/ 89 h 1538"/>
                    <a:gd name="T122" fmla="*/ 246 w 2313"/>
                    <a:gd name="T123" fmla="*/ 35 h 1538"/>
                    <a:gd name="T124" fmla="*/ 156 w 2313"/>
                    <a:gd name="T125" fmla="*/ 140 h 15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313" h="1538">
                      <a:moveTo>
                        <a:pt x="156" y="140"/>
                      </a:moveTo>
                      <a:cubicBezTo>
                        <a:pt x="148" y="163"/>
                        <a:pt x="174" y="172"/>
                        <a:pt x="196" y="169"/>
                      </a:cubicBezTo>
                      <a:cubicBezTo>
                        <a:pt x="218" y="166"/>
                        <a:pt x="264" y="108"/>
                        <a:pt x="287" y="123"/>
                      </a:cubicBezTo>
                      <a:cubicBezTo>
                        <a:pt x="310" y="138"/>
                        <a:pt x="309" y="230"/>
                        <a:pt x="332" y="260"/>
                      </a:cubicBezTo>
                      <a:cubicBezTo>
                        <a:pt x="355" y="290"/>
                        <a:pt x="423" y="282"/>
                        <a:pt x="423" y="305"/>
                      </a:cubicBezTo>
                      <a:cubicBezTo>
                        <a:pt x="423" y="328"/>
                        <a:pt x="370" y="366"/>
                        <a:pt x="332" y="396"/>
                      </a:cubicBezTo>
                      <a:cubicBezTo>
                        <a:pt x="294" y="426"/>
                        <a:pt x="211" y="456"/>
                        <a:pt x="196" y="486"/>
                      </a:cubicBezTo>
                      <a:cubicBezTo>
                        <a:pt x="181" y="516"/>
                        <a:pt x="242" y="524"/>
                        <a:pt x="242" y="577"/>
                      </a:cubicBezTo>
                      <a:cubicBezTo>
                        <a:pt x="242" y="630"/>
                        <a:pt x="211" y="759"/>
                        <a:pt x="196" y="804"/>
                      </a:cubicBezTo>
                      <a:cubicBezTo>
                        <a:pt x="181" y="849"/>
                        <a:pt x="151" y="826"/>
                        <a:pt x="151" y="849"/>
                      </a:cubicBezTo>
                      <a:cubicBezTo>
                        <a:pt x="151" y="872"/>
                        <a:pt x="196" y="910"/>
                        <a:pt x="196" y="940"/>
                      </a:cubicBezTo>
                      <a:cubicBezTo>
                        <a:pt x="196" y="970"/>
                        <a:pt x="181" y="1016"/>
                        <a:pt x="151" y="1031"/>
                      </a:cubicBezTo>
                      <a:cubicBezTo>
                        <a:pt x="121" y="1046"/>
                        <a:pt x="30" y="1016"/>
                        <a:pt x="15" y="1031"/>
                      </a:cubicBezTo>
                      <a:cubicBezTo>
                        <a:pt x="0" y="1046"/>
                        <a:pt x="53" y="1098"/>
                        <a:pt x="60" y="1121"/>
                      </a:cubicBezTo>
                      <a:cubicBezTo>
                        <a:pt x="67" y="1144"/>
                        <a:pt x="37" y="1167"/>
                        <a:pt x="60" y="1167"/>
                      </a:cubicBezTo>
                      <a:cubicBezTo>
                        <a:pt x="83" y="1167"/>
                        <a:pt x="166" y="1121"/>
                        <a:pt x="196" y="1121"/>
                      </a:cubicBezTo>
                      <a:cubicBezTo>
                        <a:pt x="226" y="1121"/>
                        <a:pt x="234" y="1152"/>
                        <a:pt x="242" y="1167"/>
                      </a:cubicBezTo>
                      <a:cubicBezTo>
                        <a:pt x="250" y="1182"/>
                        <a:pt x="219" y="1197"/>
                        <a:pt x="242" y="1212"/>
                      </a:cubicBezTo>
                      <a:cubicBezTo>
                        <a:pt x="265" y="1227"/>
                        <a:pt x="325" y="1250"/>
                        <a:pt x="378" y="1257"/>
                      </a:cubicBezTo>
                      <a:cubicBezTo>
                        <a:pt x="431" y="1264"/>
                        <a:pt x="499" y="1272"/>
                        <a:pt x="559" y="1257"/>
                      </a:cubicBezTo>
                      <a:cubicBezTo>
                        <a:pt x="619" y="1242"/>
                        <a:pt x="703" y="1182"/>
                        <a:pt x="741" y="1167"/>
                      </a:cubicBezTo>
                      <a:cubicBezTo>
                        <a:pt x="779" y="1152"/>
                        <a:pt x="771" y="1160"/>
                        <a:pt x="786" y="1167"/>
                      </a:cubicBezTo>
                      <a:cubicBezTo>
                        <a:pt x="801" y="1174"/>
                        <a:pt x="831" y="1189"/>
                        <a:pt x="831" y="1212"/>
                      </a:cubicBezTo>
                      <a:cubicBezTo>
                        <a:pt x="831" y="1235"/>
                        <a:pt x="801" y="1273"/>
                        <a:pt x="786" y="1303"/>
                      </a:cubicBezTo>
                      <a:cubicBezTo>
                        <a:pt x="771" y="1333"/>
                        <a:pt x="726" y="1364"/>
                        <a:pt x="741" y="1394"/>
                      </a:cubicBezTo>
                      <a:cubicBezTo>
                        <a:pt x="756" y="1424"/>
                        <a:pt x="840" y="1461"/>
                        <a:pt x="877" y="1484"/>
                      </a:cubicBezTo>
                      <a:cubicBezTo>
                        <a:pt x="914" y="1507"/>
                        <a:pt x="914" y="1522"/>
                        <a:pt x="967" y="1530"/>
                      </a:cubicBezTo>
                      <a:cubicBezTo>
                        <a:pt x="1020" y="1538"/>
                        <a:pt x="1126" y="1530"/>
                        <a:pt x="1194" y="1530"/>
                      </a:cubicBezTo>
                      <a:cubicBezTo>
                        <a:pt x="1262" y="1530"/>
                        <a:pt x="1331" y="1538"/>
                        <a:pt x="1376" y="1530"/>
                      </a:cubicBezTo>
                      <a:cubicBezTo>
                        <a:pt x="1421" y="1522"/>
                        <a:pt x="1455" y="1509"/>
                        <a:pt x="1466" y="1484"/>
                      </a:cubicBezTo>
                      <a:cubicBezTo>
                        <a:pt x="1477" y="1459"/>
                        <a:pt x="1452" y="1407"/>
                        <a:pt x="1440" y="1382"/>
                      </a:cubicBezTo>
                      <a:cubicBezTo>
                        <a:pt x="1428" y="1357"/>
                        <a:pt x="1398" y="1362"/>
                        <a:pt x="1395" y="1334"/>
                      </a:cubicBezTo>
                      <a:cubicBezTo>
                        <a:pt x="1392" y="1306"/>
                        <a:pt x="1386" y="1236"/>
                        <a:pt x="1421" y="1212"/>
                      </a:cubicBezTo>
                      <a:cubicBezTo>
                        <a:pt x="1456" y="1188"/>
                        <a:pt x="1546" y="1205"/>
                        <a:pt x="1608" y="1187"/>
                      </a:cubicBezTo>
                      <a:cubicBezTo>
                        <a:pt x="1670" y="1169"/>
                        <a:pt x="1749" y="1147"/>
                        <a:pt x="1794" y="1106"/>
                      </a:cubicBezTo>
                      <a:cubicBezTo>
                        <a:pt x="1839" y="1065"/>
                        <a:pt x="1839" y="968"/>
                        <a:pt x="1875" y="940"/>
                      </a:cubicBezTo>
                      <a:cubicBezTo>
                        <a:pt x="1911" y="912"/>
                        <a:pt x="1975" y="958"/>
                        <a:pt x="2011" y="940"/>
                      </a:cubicBezTo>
                      <a:cubicBezTo>
                        <a:pt x="2047" y="922"/>
                        <a:pt x="2065" y="878"/>
                        <a:pt x="2088" y="833"/>
                      </a:cubicBezTo>
                      <a:cubicBezTo>
                        <a:pt x="2111" y="788"/>
                        <a:pt x="2130" y="703"/>
                        <a:pt x="2147" y="668"/>
                      </a:cubicBezTo>
                      <a:cubicBezTo>
                        <a:pt x="2164" y="633"/>
                        <a:pt x="2177" y="622"/>
                        <a:pt x="2192" y="622"/>
                      </a:cubicBezTo>
                      <a:cubicBezTo>
                        <a:pt x="2207" y="622"/>
                        <a:pt x="2222" y="668"/>
                        <a:pt x="2237" y="668"/>
                      </a:cubicBezTo>
                      <a:cubicBezTo>
                        <a:pt x="2252" y="668"/>
                        <a:pt x="2275" y="645"/>
                        <a:pt x="2283" y="622"/>
                      </a:cubicBezTo>
                      <a:cubicBezTo>
                        <a:pt x="2291" y="599"/>
                        <a:pt x="2313" y="569"/>
                        <a:pt x="2283" y="532"/>
                      </a:cubicBezTo>
                      <a:cubicBezTo>
                        <a:pt x="2253" y="495"/>
                        <a:pt x="2154" y="404"/>
                        <a:pt x="2101" y="396"/>
                      </a:cubicBezTo>
                      <a:cubicBezTo>
                        <a:pt x="2048" y="388"/>
                        <a:pt x="2003" y="471"/>
                        <a:pt x="1965" y="486"/>
                      </a:cubicBezTo>
                      <a:cubicBezTo>
                        <a:pt x="1927" y="501"/>
                        <a:pt x="1913" y="478"/>
                        <a:pt x="1875" y="486"/>
                      </a:cubicBezTo>
                      <a:cubicBezTo>
                        <a:pt x="1837" y="494"/>
                        <a:pt x="1781" y="538"/>
                        <a:pt x="1738" y="532"/>
                      </a:cubicBezTo>
                      <a:cubicBezTo>
                        <a:pt x="1695" y="526"/>
                        <a:pt x="1635" y="476"/>
                        <a:pt x="1614" y="449"/>
                      </a:cubicBezTo>
                      <a:cubicBezTo>
                        <a:pt x="1593" y="422"/>
                        <a:pt x="1598" y="402"/>
                        <a:pt x="1611" y="371"/>
                      </a:cubicBezTo>
                      <a:cubicBezTo>
                        <a:pt x="1624" y="340"/>
                        <a:pt x="1685" y="296"/>
                        <a:pt x="1693" y="260"/>
                      </a:cubicBezTo>
                      <a:cubicBezTo>
                        <a:pt x="1701" y="224"/>
                        <a:pt x="1690" y="177"/>
                        <a:pt x="1662" y="152"/>
                      </a:cubicBezTo>
                      <a:cubicBezTo>
                        <a:pt x="1634" y="127"/>
                        <a:pt x="1566" y="107"/>
                        <a:pt x="1527" y="107"/>
                      </a:cubicBezTo>
                      <a:cubicBezTo>
                        <a:pt x="1488" y="107"/>
                        <a:pt x="1456" y="144"/>
                        <a:pt x="1428" y="152"/>
                      </a:cubicBezTo>
                      <a:cubicBezTo>
                        <a:pt x="1400" y="160"/>
                        <a:pt x="1397" y="134"/>
                        <a:pt x="1359" y="155"/>
                      </a:cubicBezTo>
                      <a:cubicBezTo>
                        <a:pt x="1321" y="176"/>
                        <a:pt x="1248" y="253"/>
                        <a:pt x="1200" y="281"/>
                      </a:cubicBezTo>
                      <a:cubicBezTo>
                        <a:pt x="1152" y="309"/>
                        <a:pt x="1105" y="333"/>
                        <a:pt x="1071" y="323"/>
                      </a:cubicBezTo>
                      <a:cubicBezTo>
                        <a:pt x="1037" y="313"/>
                        <a:pt x="1044" y="244"/>
                        <a:pt x="996" y="221"/>
                      </a:cubicBezTo>
                      <a:cubicBezTo>
                        <a:pt x="948" y="198"/>
                        <a:pt x="813" y="205"/>
                        <a:pt x="780" y="185"/>
                      </a:cubicBezTo>
                      <a:cubicBezTo>
                        <a:pt x="747" y="165"/>
                        <a:pt x="802" y="131"/>
                        <a:pt x="795" y="101"/>
                      </a:cubicBezTo>
                      <a:cubicBezTo>
                        <a:pt x="788" y="71"/>
                        <a:pt x="764" y="4"/>
                        <a:pt x="735" y="2"/>
                      </a:cubicBezTo>
                      <a:cubicBezTo>
                        <a:pt x="706" y="0"/>
                        <a:pt x="699" y="84"/>
                        <a:pt x="618" y="89"/>
                      </a:cubicBezTo>
                      <a:cubicBezTo>
                        <a:pt x="537" y="94"/>
                        <a:pt x="323" y="26"/>
                        <a:pt x="246" y="35"/>
                      </a:cubicBezTo>
                      <a:cubicBezTo>
                        <a:pt x="169" y="44"/>
                        <a:pt x="175" y="118"/>
                        <a:pt x="156" y="140"/>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42" name="Group 42">
                  <a:extLst>
                    <a:ext uri="{FF2B5EF4-FFF2-40B4-BE49-F238E27FC236}">
                      <a16:creationId xmlns:a16="http://schemas.microsoft.com/office/drawing/2014/main" xmlns="" id="{00000000-0008-0000-2400-00002A000000}"/>
                    </a:ext>
                  </a:extLst>
                </xdr:cNvPr>
                <xdr:cNvGrpSpPr>
                  <a:grpSpLocks/>
                </xdr:cNvGrpSpPr>
              </xdr:nvGrpSpPr>
              <xdr:grpSpPr bwMode="auto">
                <a:xfrm>
                  <a:off x="1526" y="1162"/>
                  <a:ext cx="1672" cy="1141"/>
                  <a:chOff x="1526" y="1162"/>
                  <a:chExt cx="1672" cy="1141"/>
                </a:xfrm>
                <a:grpFill/>
              </xdr:grpSpPr>
              <xdr:sp macro="" textlink="">
                <xdr:nvSpPr>
                  <xdr:cNvPr id="43" name="Freeform 43">
                    <a:extLst>
                      <a:ext uri="{FF2B5EF4-FFF2-40B4-BE49-F238E27FC236}">
                        <a16:creationId xmlns:a16="http://schemas.microsoft.com/office/drawing/2014/main" xmlns="" id="{00000000-0008-0000-2400-00002B000000}"/>
                      </a:ext>
                    </a:extLst>
                  </xdr:cNvPr>
                  <xdr:cNvSpPr>
                    <a:spLocks/>
                  </xdr:cNvSpPr>
                </xdr:nvSpPr>
                <xdr:spPr bwMode="auto">
                  <a:xfrm>
                    <a:off x="1526" y="1797"/>
                    <a:ext cx="583" cy="454"/>
                  </a:xfrm>
                  <a:custGeom>
                    <a:avLst/>
                    <a:gdLst>
                      <a:gd name="T0" fmla="*/ 0 w 583"/>
                      <a:gd name="T1" fmla="*/ 57 h 454"/>
                      <a:gd name="T2" fmla="*/ 39 w 583"/>
                      <a:gd name="T3" fmla="*/ 91 h 454"/>
                      <a:gd name="T4" fmla="*/ 84 w 583"/>
                      <a:gd name="T5" fmla="*/ 91 h 454"/>
                      <a:gd name="T6" fmla="*/ 129 w 583"/>
                      <a:gd name="T7" fmla="*/ 45 h 454"/>
                      <a:gd name="T8" fmla="*/ 220 w 583"/>
                      <a:gd name="T9" fmla="*/ 0 h 454"/>
                      <a:gd name="T10" fmla="*/ 265 w 583"/>
                      <a:gd name="T11" fmla="*/ 45 h 454"/>
                      <a:gd name="T12" fmla="*/ 265 w 583"/>
                      <a:gd name="T13" fmla="*/ 91 h 454"/>
                      <a:gd name="T14" fmla="*/ 326 w 583"/>
                      <a:gd name="T15" fmla="*/ 71 h 454"/>
                      <a:gd name="T16" fmla="*/ 368 w 583"/>
                      <a:gd name="T17" fmla="*/ 109 h 454"/>
                      <a:gd name="T18" fmla="*/ 460 w 583"/>
                      <a:gd name="T19" fmla="*/ 105 h 454"/>
                      <a:gd name="T20" fmla="*/ 447 w 583"/>
                      <a:gd name="T21" fmla="*/ 227 h 454"/>
                      <a:gd name="T22" fmla="*/ 492 w 583"/>
                      <a:gd name="T23" fmla="*/ 318 h 454"/>
                      <a:gd name="T24" fmla="*/ 538 w 583"/>
                      <a:gd name="T25" fmla="*/ 408 h 454"/>
                      <a:gd name="T26" fmla="*/ 583 w 583"/>
                      <a:gd name="T27" fmla="*/ 454 h 4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583" h="454">
                        <a:moveTo>
                          <a:pt x="0" y="57"/>
                        </a:moveTo>
                        <a:cubicBezTo>
                          <a:pt x="7" y="63"/>
                          <a:pt x="25" y="85"/>
                          <a:pt x="39" y="91"/>
                        </a:cubicBezTo>
                        <a:cubicBezTo>
                          <a:pt x="53" y="97"/>
                          <a:pt x="69" y="99"/>
                          <a:pt x="84" y="91"/>
                        </a:cubicBezTo>
                        <a:cubicBezTo>
                          <a:pt x="99" y="83"/>
                          <a:pt x="106" y="60"/>
                          <a:pt x="129" y="45"/>
                        </a:cubicBezTo>
                        <a:cubicBezTo>
                          <a:pt x="152" y="30"/>
                          <a:pt x="197" y="0"/>
                          <a:pt x="220" y="0"/>
                        </a:cubicBezTo>
                        <a:cubicBezTo>
                          <a:pt x="243" y="0"/>
                          <a:pt x="258" y="30"/>
                          <a:pt x="265" y="45"/>
                        </a:cubicBezTo>
                        <a:cubicBezTo>
                          <a:pt x="272" y="60"/>
                          <a:pt x="255" y="87"/>
                          <a:pt x="265" y="91"/>
                        </a:cubicBezTo>
                        <a:cubicBezTo>
                          <a:pt x="275" y="95"/>
                          <a:pt x="309" y="68"/>
                          <a:pt x="326" y="71"/>
                        </a:cubicBezTo>
                        <a:cubicBezTo>
                          <a:pt x="343" y="74"/>
                          <a:pt x="346" y="103"/>
                          <a:pt x="368" y="109"/>
                        </a:cubicBezTo>
                        <a:cubicBezTo>
                          <a:pt x="390" y="115"/>
                          <a:pt x="447" y="85"/>
                          <a:pt x="460" y="105"/>
                        </a:cubicBezTo>
                        <a:cubicBezTo>
                          <a:pt x="473" y="125"/>
                          <a:pt x="442" y="192"/>
                          <a:pt x="447" y="227"/>
                        </a:cubicBezTo>
                        <a:cubicBezTo>
                          <a:pt x="452" y="262"/>
                          <a:pt x="477" y="288"/>
                          <a:pt x="492" y="318"/>
                        </a:cubicBezTo>
                        <a:cubicBezTo>
                          <a:pt x="507" y="348"/>
                          <a:pt x="523" y="385"/>
                          <a:pt x="538" y="408"/>
                        </a:cubicBezTo>
                        <a:cubicBezTo>
                          <a:pt x="553" y="431"/>
                          <a:pt x="568" y="442"/>
                          <a:pt x="583" y="454"/>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4" name="Freeform 44">
                    <a:extLst>
                      <a:ext uri="{FF2B5EF4-FFF2-40B4-BE49-F238E27FC236}">
                        <a16:creationId xmlns:a16="http://schemas.microsoft.com/office/drawing/2014/main" xmlns="" id="{00000000-0008-0000-2400-00002C000000}"/>
                      </a:ext>
                    </a:extLst>
                  </xdr:cNvPr>
                  <xdr:cNvSpPr>
                    <a:spLocks/>
                  </xdr:cNvSpPr>
                </xdr:nvSpPr>
                <xdr:spPr bwMode="auto">
                  <a:xfrm>
                    <a:off x="2146" y="2160"/>
                    <a:ext cx="605" cy="143"/>
                  </a:xfrm>
                  <a:custGeom>
                    <a:avLst/>
                    <a:gdLst>
                      <a:gd name="T0" fmla="*/ 8 w 605"/>
                      <a:gd name="T1" fmla="*/ 91 h 143"/>
                      <a:gd name="T2" fmla="*/ 8 w 605"/>
                      <a:gd name="T3" fmla="*/ 45 h 143"/>
                      <a:gd name="T4" fmla="*/ 54 w 605"/>
                      <a:gd name="T5" fmla="*/ 0 h 143"/>
                      <a:gd name="T6" fmla="*/ 144 w 605"/>
                      <a:gd name="T7" fmla="*/ 45 h 143"/>
                      <a:gd name="T8" fmla="*/ 190 w 605"/>
                      <a:gd name="T9" fmla="*/ 45 h 143"/>
                      <a:gd name="T10" fmla="*/ 190 w 605"/>
                      <a:gd name="T11" fmla="*/ 91 h 143"/>
                      <a:gd name="T12" fmla="*/ 235 w 605"/>
                      <a:gd name="T13" fmla="*/ 91 h 143"/>
                      <a:gd name="T14" fmla="*/ 280 w 605"/>
                      <a:gd name="T15" fmla="*/ 136 h 143"/>
                      <a:gd name="T16" fmla="*/ 371 w 605"/>
                      <a:gd name="T17" fmla="*/ 136 h 143"/>
                      <a:gd name="T18" fmla="*/ 416 w 605"/>
                      <a:gd name="T19" fmla="*/ 91 h 143"/>
                      <a:gd name="T20" fmla="*/ 507 w 605"/>
                      <a:gd name="T21" fmla="*/ 45 h 143"/>
                      <a:gd name="T22" fmla="*/ 553 w 605"/>
                      <a:gd name="T23" fmla="*/ 91 h 143"/>
                      <a:gd name="T24" fmla="*/ 598 w 605"/>
                      <a:gd name="T25" fmla="*/ 91 h 143"/>
                      <a:gd name="T26" fmla="*/ 598 w 605"/>
                      <a:gd name="T27"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605" h="143">
                        <a:moveTo>
                          <a:pt x="8" y="91"/>
                        </a:moveTo>
                        <a:cubicBezTo>
                          <a:pt x="4" y="75"/>
                          <a:pt x="0" y="60"/>
                          <a:pt x="8" y="45"/>
                        </a:cubicBezTo>
                        <a:cubicBezTo>
                          <a:pt x="16" y="30"/>
                          <a:pt x="31" y="0"/>
                          <a:pt x="54" y="0"/>
                        </a:cubicBezTo>
                        <a:cubicBezTo>
                          <a:pt x="77" y="0"/>
                          <a:pt x="121" y="38"/>
                          <a:pt x="144" y="45"/>
                        </a:cubicBezTo>
                        <a:cubicBezTo>
                          <a:pt x="167" y="52"/>
                          <a:pt x="182" y="37"/>
                          <a:pt x="190" y="45"/>
                        </a:cubicBezTo>
                        <a:cubicBezTo>
                          <a:pt x="198" y="53"/>
                          <a:pt x="183" y="83"/>
                          <a:pt x="190" y="91"/>
                        </a:cubicBezTo>
                        <a:cubicBezTo>
                          <a:pt x="197" y="99"/>
                          <a:pt x="220" y="84"/>
                          <a:pt x="235" y="91"/>
                        </a:cubicBezTo>
                        <a:cubicBezTo>
                          <a:pt x="250" y="98"/>
                          <a:pt x="257" y="129"/>
                          <a:pt x="280" y="136"/>
                        </a:cubicBezTo>
                        <a:cubicBezTo>
                          <a:pt x="303" y="143"/>
                          <a:pt x="348" y="143"/>
                          <a:pt x="371" y="136"/>
                        </a:cubicBezTo>
                        <a:cubicBezTo>
                          <a:pt x="394" y="129"/>
                          <a:pt x="393" y="106"/>
                          <a:pt x="416" y="91"/>
                        </a:cubicBezTo>
                        <a:cubicBezTo>
                          <a:pt x="439" y="76"/>
                          <a:pt x="484" y="45"/>
                          <a:pt x="507" y="45"/>
                        </a:cubicBezTo>
                        <a:cubicBezTo>
                          <a:pt x="530" y="45"/>
                          <a:pt x="538" y="83"/>
                          <a:pt x="553" y="91"/>
                        </a:cubicBezTo>
                        <a:cubicBezTo>
                          <a:pt x="568" y="99"/>
                          <a:pt x="591" y="84"/>
                          <a:pt x="598" y="91"/>
                        </a:cubicBezTo>
                        <a:cubicBezTo>
                          <a:pt x="605" y="98"/>
                          <a:pt x="601" y="117"/>
                          <a:pt x="598" y="13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5" name="Freeform 45">
                    <a:extLst>
                      <a:ext uri="{FF2B5EF4-FFF2-40B4-BE49-F238E27FC236}">
                        <a16:creationId xmlns:a16="http://schemas.microsoft.com/office/drawing/2014/main" xmlns="" id="{00000000-0008-0000-2400-00002D000000}"/>
                      </a:ext>
                    </a:extLst>
                  </xdr:cNvPr>
                  <xdr:cNvSpPr>
                    <a:spLocks/>
                  </xdr:cNvSpPr>
                </xdr:nvSpPr>
                <xdr:spPr bwMode="auto">
                  <a:xfrm>
                    <a:off x="1854" y="1562"/>
                    <a:ext cx="483" cy="469"/>
                  </a:xfrm>
                  <a:custGeom>
                    <a:avLst/>
                    <a:gdLst>
                      <a:gd name="T0" fmla="*/ 0 w 483"/>
                      <a:gd name="T1" fmla="*/ 306 h 469"/>
                      <a:gd name="T2" fmla="*/ 28 w 483"/>
                      <a:gd name="T3" fmla="*/ 280 h 469"/>
                      <a:gd name="T4" fmla="*/ 73 w 483"/>
                      <a:gd name="T5" fmla="*/ 280 h 469"/>
                      <a:gd name="T6" fmla="*/ 119 w 483"/>
                      <a:gd name="T7" fmla="*/ 144 h 469"/>
                      <a:gd name="T8" fmla="*/ 164 w 483"/>
                      <a:gd name="T9" fmla="*/ 144 h 469"/>
                      <a:gd name="T10" fmla="*/ 210 w 483"/>
                      <a:gd name="T11" fmla="*/ 54 h 469"/>
                      <a:gd name="T12" fmla="*/ 210 w 483"/>
                      <a:gd name="T13" fmla="*/ 8 h 469"/>
                      <a:gd name="T14" fmla="*/ 255 w 483"/>
                      <a:gd name="T15" fmla="*/ 8 h 469"/>
                      <a:gd name="T16" fmla="*/ 328 w 483"/>
                      <a:gd name="T17" fmla="*/ 20 h 469"/>
                      <a:gd name="T18" fmla="*/ 346 w 483"/>
                      <a:gd name="T19" fmla="*/ 54 h 469"/>
                      <a:gd name="T20" fmla="*/ 346 w 483"/>
                      <a:gd name="T21" fmla="*/ 99 h 469"/>
                      <a:gd name="T22" fmla="*/ 402 w 483"/>
                      <a:gd name="T23" fmla="*/ 158 h 469"/>
                      <a:gd name="T24" fmla="*/ 414 w 483"/>
                      <a:gd name="T25" fmla="*/ 188 h 469"/>
                      <a:gd name="T26" fmla="*/ 482 w 483"/>
                      <a:gd name="T27" fmla="*/ 190 h 469"/>
                      <a:gd name="T28" fmla="*/ 422 w 483"/>
                      <a:gd name="T29" fmla="*/ 242 h 469"/>
                      <a:gd name="T30" fmla="*/ 391 w 483"/>
                      <a:gd name="T31" fmla="*/ 326 h 469"/>
                      <a:gd name="T32" fmla="*/ 346 w 483"/>
                      <a:gd name="T33" fmla="*/ 371 h 469"/>
                      <a:gd name="T34" fmla="*/ 300 w 483"/>
                      <a:gd name="T35" fmla="*/ 326 h 469"/>
                      <a:gd name="T36" fmla="*/ 210 w 483"/>
                      <a:gd name="T37" fmla="*/ 417 h 469"/>
                      <a:gd name="T38" fmla="*/ 164 w 483"/>
                      <a:gd name="T39" fmla="*/ 462 h 469"/>
                      <a:gd name="T40" fmla="*/ 119 w 483"/>
                      <a:gd name="T41" fmla="*/ 462 h 4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83" h="469">
                        <a:moveTo>
                          <a:pt x="0" y="306"/>
                        </a:moveTo>
                        <a:cubicBezTo>
                          <a:pt x="5" y="302"/>
                          <a:pt x="16" y="284"/>
                          <a:pt x="28" y="280"/>
                        </a:cubicBezTo>
                        <a:cubicBezTo>
                          <a:pt x="40" y="276"/>
                          <a:pt x="58" y="303"/>
                          <a:pt x="73" y="280"/>
                        </a:cubicBezTo>
                        <a:cubicBezTo>
                          <a:pt x="88" y="257"/>
                          <a:pt x="104" y="167"/>
                          <a:pt x="119" y="144"/>
                        </a:cubicBezTo>
                        <a:cubicBezTo>
                          <a:pt x="134" y="121"/>
                          <a:pt x="149" y="159"/>
                          <a:pt x="164" y="144"/>
                        </a:cubicBezTo>
                        <a:cubicBezTo>
                          <a:pt x="179" y="129"/>
                          <a:pt x="202" y="77"/>
                          <a:pt x="210" y="54"/>
                        </a:cubicBezTo>
                        <a:cubicBezTo>
                          <a:pt x="218" y="31"/>
                          <a:pt x="203" y="16"/>
                          <a:pt x="210" y="8"/>
                        </a:cubicBezTo>
                        <a:cubicBezTo>
                          <a:pt x="217" y="0"/>
                          <a:pt x="235" y="6"/>
                          <a:pt x="255" y="8"/>
                        </a:cubicBezTo>
                        <a:cubicBezTo>
                          <a:pt x="275" y="10"/>
                          <a:pt x="313" y="12"/>
                          <a:pt x="328" y="20"/>
                        </a:cubicBezTo>
                        <a:cubicBezTo>
                          <a:pt x="343" y="28"/>
                          <a:pt x="343" y="41"/>
                          <a:pt x="346" y="54"/>
                        </a:cubicBezTo>
                        <a:cubicBezTo>
                          <a:pt x="349" y="67"/>
                          <a:pt x="337" y="82"/>
                          <a:pt x="346" y="99"/>
                        </a:cubicBezTo>
                        <a:cubicBezTo>
                          <a:pt x="355" y="116"/>
                          <a:pt x="391" y="143"/>
                          <a:pt x="402" y="158"/>
                        </a:cubicBezTo>
                        <a:cubicBezTo>
                          <a:pt x="413" y="173"/>
                          <a:pt x="401" y="183"/>
                          <a:pt x="414" y="188"/>
                        </a:cubicBezTo>
                        <a:cubicBezTo>
                          <a:pt x="427" y="193"/>
                          <a:pt x="481" y="181"/>
                          <a:pt x="482" y="190"/>
                        </a:cubicBezTo>
                        <a:cubicBezTo>
                          <a:pt x="483" y="199"/>
                          <a:pt x="437" y="219"/>
                          <a:pt x="422" y="242"/>
                        </a:cubicBezTo>
                        <a:cubicBezTo>
                          <a:pt x="407" y="265"/>
                          <a:pt x="404" y="305"/>
                          <a:pt x="391" y="326"/>
                        </a:cubicBezTo>
                        <a:cubicBezTo>
                          <a:pt x="378" y="347"/>
                          <a:pt x="361" y="371"/>
                          <a:pt x="346" y="371"/>
                        </a:cubicBezTo>
                        <a:cubicBezTo>
                          <a:pt x="331" y="371"/>
                          <a:pt x="323" y="318"/>
                          <a:pt x="300" y="326"/>
                        </a:cubicBezTo>
                        <a:cubicBezTo>
                          <a:pt x="277" y="334"/>
                          <a:pt x="233" y="394"/>
                          <a:pt x="210" y="417"/>
                        </a:cubicBezTo>
                        <a:cubicBezTo>
                          <a:pt x="187" y="440"/>
                          <a:pt x="179" y="455"/>
                          <a:pt x="164" y="462"/>
                        </a:cubicBezTo>
                        <a:cubicBezTo>
                          <a:pt x="149" y="469"/>
                          <a:pt x="134" y="465"/>
                          <a:pt x="119" y="46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6" name="Freeform 46">
                    <a:extLst>
                      <a:ext uri="{FF2B5EF4-FFF2-40B4-BE49-F238E27FC236}">
                        <a16:creationId xmlns:a16="http://schemas.microsoft.com/office/drawing/2014/main" xmlns="" id="{00000000-0008-0000-2400-00002E000000}"/>
                      </a:ext>
                    </a:extLst>
                  </xdr:cNvPr>
                  <xdr:cNvSpPr>
                    <a:spLocks/>
                  </xdr:cNvSpPr>
                </xdr:nvSpPr>
                <xdr:spPr bwMode="auto">
                  <a:xfrm>
                    <a:off x="2200" y="1562"/>
                    <a:ext cx="453" cy="469"/>
                  </a:xfrm>
                  <a:custGeom>
                    <a:avLst/>
                    <a:gdLst>
                      <a:gd name="T0" fmla="*/ 136 w 453"/>
                      <a:gd name="T1" fmla="*/ 190 h 469"/>
                      <a:gd name="T2" fmla="*/ 136 w 453"/>
                      <a:gd name="T3" fmla="*/ 144 h 469"/>
                      <a:gd name="T4" fmla="*/ 181 w 453"/>
                      <a:gd name="T5" fmla="*/ 144 h 469"/>
                      <a:gd name="T6" fmla="*/ 226 w 453"/>
                      <a:gd name="T7" fmla="*/ 54 h 469"/>
                      <a:gd name="T8" fmla="*/ 272 w 453"/>
                      <a:gd name="T9" fmla="*/ 8 h 469"/>
                      <a:gd name="T10" fmla="*/ 317 w 453"/>
                      <a:gd name="T11" fmla="*/ 8 h 469"/>
                      <a:gd name="T12" fmla="*/ 362 w 453"/>
                      <a:gd name="T13" fmla="*/ 54 h 469"/>
                      <a:gd name="T14" fmla="*/ 317 w 453"/>
                      <a:gd name="T15" fmla="*/ 99 h 469"/>
                      <a:gd name="T16" fmla="*/ 317 w 453"/>
                      <a:gd name="T17" fmla="*/ 144 h 469"/>
                      <a:gd name="T18" fmla="*/ 362 w 453"/>
                      <a:gd name="T19" fmla="*/ 190 h 469"/>
                      <a:gd name="T20" fmla="*/ 408 w 453"/>
                      <a:gd name="T21" fmla="*/ 235 h 469"/>
                      <a:gd name="T22" fmla="*/ 453 w 453"/>
                      <a:gd name="T23" fmla="*/ 326 h 469"/>
                      <a:gd name="T24" fmla="*/ 408 w 453"/>
                      <a:gd name="T25" fmla="*/ 326 h 469"/>
                      <a:gd name="T26" fmla="*/ 453 w 453"/>
                      <a:gd name="T27" fmla="*/ 417 h 469"/>
                      <a:gd name="T28" fmla="*/ 408 w 453"/>
                      <a:gd name="T29" fmla="*/ 462 h 469"/>
                      <a:gd name="T30" fmla="*/ 317 w 453"/>
                      <a:gd name="T31" fmla="*/ 462 h 469"/>
                      <a:gd name="T32" fmla="*/ 272 w 453"/>
                      <a:gd name="T33" fmla="*/ 417 h 469"/>
                      <a:gd name="T34" fmla="*/ 136 w 453"/>
                      <a:gd name="T35" fmla="*/ 417 h 469"/>
                      <a:gd name="T36" fmla="*/ 45 w 453"/>
                      <a:gd name="T37" fmla="*/ 417 h 469"/>
                      <a:gd name="T38" fmla="*/ 0 w 453"/>
                      <a:gd name="T39" fmla="*/ 371 h 4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53" h="469">
                        <a:moveTo>
                          <a:pt x="136" y="190"/>
                        </a:moveTo>
                        <a:cubicBezTo>
                          <a:pt x="132" y="171"/>
                          <a:pt x="129" y="152"/>
                          <a:pt x="136" y="144"/>
                        </a:cubicBezTo>
                        <a:cubicBezTo>
                          <a:pt x="143" y="136"/>
                          <a:pt x="166" y="159"/>
                          <a:pt x="181" y="144"/>
                        </a:cubicBezTo>
                        <a:cubicBezTo>
                          <a:pt x="196" y="129"/>
                          <a:pt x="211" y="77"/>
                          <a:pt x="226" y="54"/>
                        </a:cubicBezTo>
                        <a:cubicBezTo>
                          <a:pt x="241" y="31"/>
                          <a:pt x="257" y="16"/>
                          <a:pt x="272" y="8"/>
                        </a:cubicBezTo>
                        <a:cubicBezTo>
                          <a:pt x="287" y="0"/>
                          <a:pt x="302" y="0"/>
                          <a:pt x="317" y="8"/>
                        </a:cubicBezTo>
                        <a:cubicBezTo>
                          <a:pt x="332" y="16"/>
                          <a:pt x="362" y="39"/>
                          <a:pt x="362" y="54"/>
                        </a:cubicBezTo>
                        <a:cubicBezTo>
                          <a:pt x="362" y="69"/>
                          <a:pt x="324" y="84"/>
                          <a:pt x="317" y="99"/>
                        </a:cubicBezTo>
                        <a:cubicBezTo>
                          <a:pt x="310" y="114"/>
                          <a:pt x="310" y="129"/>
                          <a:pt x="317" y="144"/>
                        </a:cubicBezTo>
                        <a:cubicBezTo>
                          <a:pt x="324" y="159"/>
                          <a:pt x="347" y="175"/>
                          <a:pt x="362" y="190"/>
                        </a:cubicBezTo>
                        <a:cubicBezTo>
                          <a:pt x="377" y="205"/>
                          <a:pt x="393" y="212"/>
                          <a:pt x="408" y="235"/>
                        </a:cubicBezTo>
                        <a:cubicBezTo>
                          <a:pt x="423" y="258"/>
                          <a:pt x="453" y="311"/>
                          <a:pt x="453" y="326"/>
                        </a:cubicBezTo>
                        <a:cubicBezTo>
                          <a:pt x="453" y="341"/>
                          <a:pt x="408" y="311"/>
                          <a:pt x="408" y="326"/>
                        </a:cubicBezTo>
                        <a:cubicBezTo>
                          <a:pt x="408" y="341"/>
                          <a:pt x="453" y="394"/>
                          <a:pt x="453" y="417"/>
                        </a:cubicBezTo>
                        <a:cubicBezTo>
                          <a:pt x="453" y="440"/>
                          <a:pt x="431" y="455"/>
                          <a:pt x="408" y="462"/>
                        </a:cubicBezTo>
                        <a:cubicBezTo>
                          <a:pt x="385" y="469"/>
                          <a:pt x="340" y="469"/>
                          <a:pt x="317" y="462"/>
                        </a:cubicBezTo>
                        <a:cubicBezTo>
                          <a:pt x="294" y="455"/>
                          <a:pt x="302" y="424"/>
                          <a:pt x="272" y="417"/>
                        </a:cubicBezTo>
                        <a:cubicBezTo>
                          <a:pt x="242" y="410"/>
                          <a:pt x="174" y="417"/>
                          <a:pt x="136" y="417"/>
                        </a:cubicBezTo>
                        <a:cubicBezTo>
                          <a:pt x="98" y="417"/>
                          <a:pt x="68" y="425"/>
                          <a:pt x="45" y="417"/>
                        </a:cubicBezTo>
                        <a:cubicBezTo>
                          <a:pt x="22" y="409"/>
                          <a:pt x="11" y="390"/>
                          <a:pt x="0" y="371"/>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7" name="Freeform 47">
                    <a:extLst>
                      <a:ext uri="{FF2B5EF4-FFF2-40B4-BE49-F238E27FC236}">
                        <a16:creationId xmlns:a16="http://schemas.microsoft.com/office/drawing/2014/main" xmlns="" id="{00000000-0008-0000-2400-00002F000000}"/>
                      </a:ext>
                    </a:extLst>
                  </xdr:cNvPr>
                  <xdr:cNvSpPr>
                    <a:spLocks/>
                  </xdr:cNvSpPr>
                </xdr:nvSpPr>
                <xdr:spPr bwMode="auto">
                  <a:xfrm>
                    <a:off x="2608" y="2017"/>
                    <a:ext cx="99" cy="195"/>
                  </a:xfrm>
                  <a:custGeom>
                    <a:avLst/>
                    <a:gdLst>
                      <a:gd name="T0" fmla="*/ 45 w 99"/>
                      <a:gd name="T1" fmla="*/ 188 h 195"/>
                      <a:gd name="T2" fmla="*/ 91 w 99"/>
                      <a:gd name="T3" fmla="*/ 188 h 195"/>
                      <a:gd name="T4" fmla="*/ 91 w 99"/>
                      <a:gd name="T5" fmla="*/ 143 h 195"/>
                      <a:gd name="T6" fmla="*/ 45 w 99"/>
                      <a:gd name="T7" fmla="*/ 52 h 195"/>
                      <a:gd name="T8" fmla="*/ 45 w 99"/>
                      <a:gd name="T9" fmla="*/ 7 h 195"/>
                      <a:gd name="T10" fmla="*/ 0 w 99"/>
                      <a:gd name="T11" fmla="*/ 7 h 195"/>
                    </a:gdLst>
                    <a:ahLst/>
                    <a:cxnLst>
                      <a:cxn ang="0">
                        <a:pos x="T0" y="T1"/>
                      </a:cxn>
                      <a:cxn ang="0">
                        <a:pos x="T2" y="T3"/>
                      </a:cxn>
                      <a:cxn ang="0">
                        <a:pos x="T4" y="T5"/>
                      </a:cxn>
                      <a:cxn ang="0">
                        <a:pos x="T6" y="T7"/>
                      </a:cxn>
                      <a:cxn ang="0">
                        <a:pos x="T8" y="T9"/>
                      </a:cxn>
                      <a:cxn ang="0">
                        <a:pos x="T10" y="T11"/>
                      </a:cxn>
                    </a:cxnLst>
                    <a:rect l="0" t="0" r="r" b="b"/>
                    <a:pathLst>
                      <a:path w="99" h="195">
                        <a:moveTo>
                          <a:pt x="45" y="188"/>
                        </a:moveTo>
                        <a:cubicBezTo>
                          <a:pt x="64" y="191"/>
                          <a:pt x="83" y="195"/>
                          <a:pt x="91" y="188"/>
                        </a:cubicBezTo>
                        <a:cubicBezTo>
                          <a:pt x="99" y="181"/>
                          <a:pt x="99" y="166"/>
                          <a:pt x="91" y="143"/>
                        </a:cubicBezTo>
                        <a:cubicBezTo>
                          <a:pt x="83" y="120"/>
                          <a:pt x="53" y="75"/>
                          <a:pt x="45" y="52"/>
                        </a:cubicBezTo>
                        <a:cubicBezTo>
                          <a:pt x="37" y="29"/>
                          <a:pt x="52" y="14"/>
                          <a:pt x="45" y="7"/>
                        </a:cubicBezTo>
                        <a:cubicBezTo>
                          <a:pt x="38" y="0"/>
                          <a:pt x="19" y="3"/>
                          <a:pt x="0" y="7"/>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8" name="Freeform 48">
                    <a:extLst>
                      <a:ext uri="{FF2B5EF4-FFF2-40B4-BE49-F238E27FC236}">
                        <a16:creationId xmlns:a16="http://schemas.microsoft.com/office/drawing/2014/main" xmlns="" id="{00000000-0008-0000-2400-000030000000}"/>
                      </a:ext>
                    </a:extLst>
                  </xdr:cNvPr>
                  <xdr:cNvSpPr>
                    <a:spLocks/>
                  </xdr:cNvSpPr>
                </xdr:nvSpPr>
                <xdr:spPr bwMode="auto">
                  <a:xfrm>
                    <a:off x="2653" y="1737"/>
                    <a:ext cx="545" cy="287"/>
                  </a:xfrm>
                  <a:custGeom>
                    <a:avLst/>
                    <a:gdLst>
                      <a:gd name="T0" fmla="*/ 0 w 545"/>
                      <a:gd name="T1" fmla="*/ 151 h 287"/>
                      <a:gd name="T2" fmla="*/ 46 w 545"/>
                      <a:gd name="T3" fmla="*/ 196 h 287"/>
                      <a:gd name="T4" fmla="*/ 91 w 545"/>
                      <a:gd name="T5" fmla="*/ 196 h 287"/>
                      <a:gd name="T6" fmla="*/ 91 w 545"/>
                      <a:gd name="T7" fmla="*/ 105 h 287"/>
                      <a:gd name="T8" fmla="*/ 182 w 545"/>
                      <a:gd name="T9" fmla="*/ 105 h 287"/>
                      <a:gd name="T10" fmla="*/ 182 w 545"/>
                      <a:gd name="T11" fmla="*/ 60 h 287"/>
                      <a:gd name="T12" fmla="*/ 272 w 545"/>
                      <a:gd name="T13" fmla="*/ 15 h 287"/>
                      <a:gd name="T14" fmla="*/ 318 w 545"/>
                      <a:gd name="T15" fmla="*/ 15 h 287"/>
                      <a:gd name="T16" fmla="*/ 363 w 545"/>
                      <a:gd name="T17" fmla="*/ 105 h 287"/>
                      <a:gd name="T18" fmla="*/ 408 w 545"/>
                      <a:gd name="T19" fmla="*/ 151 h 287"/>
                      <a:gd name="T20" fmla="*/ 454 w 545"/>
                      <a:gd name="T21" fmla="*/ 196 h 287"/>
                      <a:gd name="T22" fmla="*/ 454 w 545"/>
                      <a:gd name="T23" fmla="*/ 242 h 287"/>
                      <a:gd name="T24" fmla="*/ 499 w 545"/>
                      <a:gd name="T25" fmla="*/ 242 h 287"/>
                      <a:gd name="T26" fmla="*/ 545 w 545"/>
                      <a:gd name="T27" fmla="*/ 287 h 2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545" h="287">
                        <a:moveTo>
                          <a:pt x="0" y="151"/>
                        </a:moveTo>
                        <a:cubicBezTo>
                          <a:pt x="15" y="170"/>
                          <a:pt x="31" y="189"/>
                          <a:pt x="46" y="196"/>
                        </a:cubicBezTo>
                        <a:cubicBezTo>
                          <a:pt x="61" y="203"/>
                          <a:pt x="84" y="211"/>
                          <a:pt x="91" y="196"/>
                        </a:cubicBezTo>
                        <a:cubicBezTo>
                          <a:pt x="98" y="181"/>
                          <a:pt x="76" y="120"/>
                          <a:pt x="91" y="105"/>
                        </a:cubicBezTo>
                        <a:cubicBezTo>
                          <a:pt x="106" y="90"/>
                          <a:pt x="167" y="112"/>
                          <a:pt x="182" y="105"/>
                        </a:cubicBezTo>
                        <a:cubicBezTo>
                          <a:pt x="197" y="98"/>
                          <a:pt x="167" y="75"/>
                          <a:pt x="182" y="60"/>
                        </a:cubicBezTo>
                        <a:cubicBezTo>
                          <a:pt x="197" y="45"/>
                          <a:pt x="249" y="22"/>
                          <a:pt x="272" y="15"/>
                        </a:cubicBezTo>
                        <a:cubicBezTo>
                          <a:pt x="295" y="8"/>
                          <a:pt x="303" y="0"/>
                          <a:pt x="318" y="15"/>
                        </a:cubicBezTo>
                        <a:cubicBezTo>
                          <a:pt x="333" y="30"/>
                          <a:pt x="348" y="82"/>
                          <a:pt x="363" y="105"/>
                        </a:cubicBezTo>
                        <a:cubicBezTo>
                          <a:pt x="378" y="128"/>
                          <a:pt x="393" y="136"/>
                          <a:pt x="408" y="151"/>
                        </a:cubicBezTo>
                        <a:cubicBezTo>
                          <a:pt x="423" y="166"/>
                          <a:pt x="446" y="181"/>
                          <a:pt x="454" y="196"/>
                        </a:cubicBezTo>
                        <a:cubicBezTo>
                          <a:pt x="462" y="211"/>
                          <a:pt x="447" y="234"/>
                          <a:pt x="454" y="242"/>
                        </a:cubicBezTo>
                        <a:cubicBezTo>
                          <a:pt x="461" y="250"/>
                          <a:pt x="484" y="235"/>
                          <a:pt x="499" y="242"/>
                        </a:cubicBezTo>
                        <a:cubicBezTo>
                          <a:pt x="514" y="249"/>
                          <a:pt x="529" y="268"/>
                          <a:pt x="545" y="287"/>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9" name="Freeform 49">
                    <a:extLst>
                      <a:ext uri="{FF2B5EF4-FFF2-40B4-BE49-F238E27FC236}">
                        <a16:creationId xmlns:a16="http://schemas.microsoft.com/office/drawing/2014/main" xmlns="" id="{00000000-0008-0000-2400-000031000000}"/>
                      </a:ext>
                    </a:extLst>
                  </xdr:cNvPr>
                  <xdr:cNvSpPr>
                    <a:spLocks/>
                  </xdr:cNvSpPr>
                </xdr:nvSpPr>
                <xdr:spPr bwMode="auto">
                  <a:xfrm>
                    <a:off x="3016" y="1616"/>
                    <a:ext cx="99" cy="233"/>
                  </a:xfrm>
                  <a:custGeom>
                    <a:avLst/>
                    <a:gdLst>
                      <a:gd name="T0" fmla="*/ 45 w 99"/>
                      <a:gd name="T1" fmla="*/ 0 h 233"/>
                      <a:gd name="T2" fmla="*/ 91 w 99"/>
                      <a:gd name="T3" fmla="*/ 90 h 233"/>
                      <a:gd name="T4" fmla="*/ 91 w 99"/>
                      <a:gd name="T5" fmla="*/ 136 h 233"/>
                      <a:gd name="T6" fmla="*/ 91 w 99"/>
                      <a:gd name="T7" fmla="*/ 181 h 233"/>
                      <a:gd name="T8" fmla="*/ 45 w 99"/>
                      <a:gd name="T9" fmla="*/ 226 h 233"/>
                      <a:gd name="T10" fmla="*/ 0 w 99"/>
                      <a:gd name="T11" fmla="*/ 226 h 233"/>
                    </a:gdLst>
                    <a:ahLst/>
                    <a:cxnLst>
                      <a:cxn ang="0">
                        <a:pos x="T0" y="T1"/>
                      </a:cxn>
                      <a:cxn ang="0">
                        <a:pos x="T2" y="T3"/>
                      </a:cxn>
                      <a:cxn ang="0">
                        <a:pos x="T4" y="T5"/>
                      </a:cxn>
                      <a:cxn ang="0">
                        <a:pos x="T6" y="T7"/>
                      </a:cxn>
                      <a:cxn ang="0">
                        <a:pos x="T8" y="T9"/>
                      </a:cxn>
                      <a:cxn ang="0">
                        <a:pos x="T10" y="T11"/>
                      </a:cxn>
                    </a:cxnLst>
                    <a:rect l="0" t="0" r="r" b="b"/>
                    <a:pathLst>
                      <a:path w="99" h="233">
                        <a:moveTo>
                          <a:pt x="45" y="0"/>
                        </a:moveTo>
                        <a:cubicBezTo>
                          <a:pt x="64" y="33"/>
                          <a:pt x="83" y="67"/>
                          <a:pt x="91" y="90"/>
                        </a:cubicBezTo>
                        <a:cubicBezTo>
                          <a:pt x="99" y="113"/>
                          <a:pt x="91" y="121"/>
                          <a:pt x="91" y="136"/>
                        </a:cubicBezTo>
                        <a:cubicBezTo>
                          <a:pt x="91" y="151"/>
                          <a:pt x="99" y="166"/>
                          <a:pt x="91" y="181"/>
                        </a:cubicBezTo>
                        <a:cubicBezTo>
                          <a:pt x="83" y="196"/>
                          <a:pt x="60" y="219"/>
                          <a:pt x="45" y="226"/>
                        </a:cubicBezTo>
                        <a:cubicBezTo>
                          <a:pt x="30" y="233"/>
                          <a:pt x="15" y="229"/>
                          <a:pt x="0" y="22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0" name="Freeform 50">
                    <a:extLst>
                      <a:ext uri="{FF2B5EF4-FFF2-40B4-BE49-F238E27FC236}">
                        <a16:creationId xmlns:a16="http://schemas.microsoft.com/office/drawing/2014/main" xmlns="" id="{00000000-0008-0000-2400-000032000000}"/>
                      </a:ext>
                    </a:extLst>
                  </xdr:cNvPr>
                  <xdr:cNvSpPr>
                    <a:spLocks/>
                  </xdr:cNvSpPr>
                </xdr:nvSpPr>
                <xdr:spPr bwMode="auto">
                  <a:xfrm>
                    <a:off x="2517" y="1518"/>
                    <a:ext cx="454" cy="59"/>
                  </a:xfrm>
                  <a:custGeom>
                    <a:avLst/>
                    <a:gdLst>
                      <a:gd name="T0" fmla="*/ 0 w 454"/>
                      <a:gd name="T1" fmla="*/ 52 h 59"/>
                      <a:gd name="T2" fmla="*/ 45 w 454"/>
                      <a:gd name="T3" fmla="*/ 7 h 59"/>
                      <a:gd name="T4" fmla="*/ 136 w 454"/>
                      <a:gd name="T5" fmla="*/ 7 h 59"/>
                      <a:gd name="T6" fmla="*/ 227 w 454"/>
                      <a:gd name="T7" fmla="*/ 7 h 59"/>
                      <a:gd name="T8" fmla="*/ 318 w 454"/>
                      <a:gd name="T9" fmla="*/ 52 h 59"/>
                      <a:gd name="T10" fmla="*/ 408 w 454"/>
                      <a:gd name="T11" fmla="*/ 52 h 59"/>
                      <a:gd name="T12" fmla="*/ 454 w 454"/>
                      <a:gd name="T13" fmla="*/ 52 h 59"/>
                    </a:gdLst>
                    <a:ahLst/>
                    <a:cxnLst>
                      <a:cxn ang="0">
                        <a:pos x="T0" y="T1"/>
                      </a:cxn>
                      <a:cxn ang="0">
                        <a:pos x="T2" y="T3"/>
                      </a:cxn>
                      <a:cxn ang="0">
                        <a:pos x="T4" y="T5"/>
                      </a:cxn>
                      <a:cxn ang="0">
                        <a:pos x="T6" y="T7"/>
                      </a:cxn>
                      <a:cxn ang="0">
                        <a:pos x="T8" y="T9"/>
                      </a:cxn>
                      <a:cxn ang="0">
                        <a:pos x="T10" y="T11"/>
                      </a:cxn>
                      <a:cxn ang="0">
                        <a:pos x="T12" y="T13"/>
                      </a:cxn>
                    </a:cxnLst>
                    <a:rect l="0" t="0" r="r" b="b"/>
                    <a:pathLst>
                      <a:path w="454" h="59">
                        <a:moveTo>
                          <a:pt x="0" y="52"/>
                        </a:moveTo>
                        <a:cubicBezTo>
                          <a:pt x="11" y="33"/>
                          <a:pt x="22" y="14"/>
                          <a:pt x="45" y="7"/>
                        </a:cubicBezTo>
                        <a:cubicBezTo>
                          <a:pt x="68" y="0"/>
                          <a:pt x="106" y="7"/>
                          <a:pt x="136" y="7"/>
                        </a:cubicBezTo>
                        <a:cubicBezTo>
                          <a:pt x="166" y="7"/>
                          <a:pt x="197" y="0"/>
                          <a:pt x="227" y="7"/>
                        </a:cubicBezTo>
                        <a:cubicBezTo>
                          <a:pt x="257" y="14"/>
                          <a:pt x="288" y="45"/>
                          <a:pt x="318" y="52"/>
                        </a:cubicBezTo>
                        <a:cubicBezTo>
                          <a:pt x="348" y="59"/>
                          <a:pt x="385" y="52"/>
                          <a:pt x="408" y="52"/>
                        </a:cubicBezTo>
                        <a:cubicBezTo>
                          <a:pt x="431" y="52"/>
                          <a:pt x="442" y="52"/>
                          <a:pt x="454" y="5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1" name="Freeform 51">
                    <a:extLst>
                      <a:ext uri="{FF2B5EF4-FFF2-40B4-BE49-F238E27FC236}">
                        <a16:creationId xmlns:a16="http://schemas.microsoft.com/office/drawing/2014/main" xmlns="" id="{00000000-0008-0000-2400-000033000000}"/>
                      </a:ext>
                    </a:extLst>
                  </xdr:cNvPr>
                  <xdr:cNvSpPr>
                    <a:spLocks/>
                  </xdr:cNvSpPr>
                </xdr:nvSpPr>
                <xdr:spPr bwMode="auto">
                  <a:xfrm>
                    <a:off x="2504" y="1372"/>
                    <a:ext cx="94" cy="150"/>
                  </a:xfrm>
                  <a:custGeom>
                    <a:avLst/>
                    <a:gdLst>
                      <a:gd name="T0" fmla="*/ 0 w 94"/>
                      <a:gd name="T1" fmla="*/ 0 h 150"/>
                      <a:gd name="T2" fmla="*/ 58 w 94"/>
                      <a:gd name="T3" fmla="*/ 62 h 150"/>
                      <a:gd name="T4" fmla="*/ 58 w 94"/>
                      <a:gd name="T5" fmla="*/ 108 h 150"/>
                      <a:gd name="T6" fmla="*/ 94 w 94"/>
                      <a:gd name="T7" fmla="*/ 150 h 150"/>
                    </a:gdLst>
                    <a:ahLst/>
                    <a:cxnLst>
                      <a:cxn ang="0">
                        <a:pos x="T0" y="T1"/>
                      </a:cxn>
                      <a:cxn ang="0">
                        <a:pos x="T2" y="T3"/>
                      </a:cxn>
                      <a:cxn ang="0">
                        <a:pos x="T4" y="T5"/>
                      </a:cxn>
                      <a:cxn ang="0">
                        <a:pos x="T6" y="T7"/>
                      </a:cxn>
                    </a:cxnLst>
                    <a:rect l="0" t="0" r="r" b="b"/>
                    <a:pathLst>
                      <a:path w="94" h="150">
                        <a:moveTo>
                          <a:pt x="0" y="0"/>
                        </a:moveTo>
                        <a:cubicBezTo>
                          <a:pt x="9" y="10"/>
                          <a:pt x="48" y="44"/>
                          <a:pt x="58" y="62"/>
                        </a:cubicBezTo>
                        <a:cubicBezTo>
                          <a:pt x="68" y="80"/>
                          <a:pt x="52" y="93"/>
                          <a:pt x="58" y="108"/>
                        </a:cubicBezTo>
                        <a:cubicBezTo>
                          <a:pt x="64" y="123"/>
                          <a:pt x="87" y="141"/>
                          <a:pt x="94" y="15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2" name="Freeform 52">
                    <a:extLst>
                      <a:ext uri="{FF2B5EF4-FFF2-40B4-BE49-F238E27FC236}">
                        <a16:creationId xmlns:a16="http://schemas.microsoft.com/office/drawing/2014/main" xmlns="" id="{00000000-0008-0000-2400-000034000000}"/>
                      </a:ext>
                    </a:extLst>
                  </xdr:cNvPr>
                  <xdr:cNvSpPr>
                    <a:spLocks/>
                  </xdr:cNvSpPr>
                </xdr:nvSpPr>
                <xdr:spPr bwMode="auto">
                  <a:xfrm>
                    <a:off x="2064" y="1404"/>
                    <a:ext cx="322" cy="166"/>
                  </a:xfrm>
                  <a:custGeom>
                    <a:avLst/>
                    <a:gdLst>
                      <a:gd name="T0" fmla="*/ 322 w 322"/>
                      <a:gd name="T1" fmla="*/ 0 h 166"/>
                      <a:gd name="T2" fmla="*/ 272 w 322"/>
                      <a:gd name="T3" fmla="*/ 30 h 166"/>
                      <a:gd name="T4" fmla="*/ 181 w 322"/>
                      <a:gd name="T5" fmla="*/ 30 h 166"/>
                      <a:gd name="T6" fmla="*/ 136 w 322"/>
                      <a:gd name="T7" fmla="*/ 76 h 166"/>
                      <a:gd name="T8" fmla="*/ 90 w 322"/>
                      <a:gd name="T9" fmla="*/ 76 h 166"/>
                      <a:gd name="T10" fmla="*/ 40 w 322"/>
                      <a:gd name="T11" fmla="*/ 144 h 166"/>
                      <a:gd name="T12" fmla="*/ 0 w 322"/>
                      <a:gd name="T13" fmla="*/ 166 h 166"/>
                    </a:gdLst>
                    <a:ahLst/>
                    <a:cxnLst>
                      <a:cxn ang="0">
                        <a:pos x="T0" y="T1"/>
                      </a:cxn>
                      <a:cxn ang="0">
                        <a:pos x="T2" y="T3"/>
                      </a:cxn>
                      <a:cxn ang="0">
                        <a:pos x="T4" y="T5"/>
                      </a:cxn>
                      <a:cxn ang="0">
                        <a:pos x="T6" y="T7"/>
                      </a:cxn>
                      <a:cxn ang="0">
                        <a:pos x="T8" y="T9"/>
                      </a:cxn>
                      <a:cxn ang="0">
                        <a:pos x="T10" y="T11"/>
                      </a:cxn>
                      <a:cxn ang="0">
                        <a:pos x="T12" y="T13"/>
                      </a:cxn>
                    </a:cxnLst>
                    <a:rect l="0" t="0" r="r" b="b"/>
                    <a:pathLst>
                      <a:path w="322" h="166">
                        <a:moveTo>
                          <a:pt x="322" y="0"/>
                        </a:moveTo>
                        <a:cubicBezTo>
                          <a:pt x="314" y="5"/>
                          <a:pt x="295" y="25"/>
                          <a:pt x="272" y="30"/>
                        </a:cubicBezTo>
                        <a:cubicBezTo>
                          <a:pt x="249" y="35"/>
                          <a:pt x="204" y="22"/>
                          <a:pt x="181" y="30"/>
                        </a:cubicBezTo>
                        <a:cubicBezTo>
                          <a:pt x="158" y="38"/>
                          <a:pt x="151" y="68"/>
                          <a:pt x="136" y="76"/>
                        </a:cubicBezTo>
                        <a:cubicBezTo>
                          <a:pt x="121" y="84"/>
                          <a:pt x="106" y="65"/>
                          <a:pt x="90" y="76"/>
                        </a:cubicBezTo>
                        <a:cubicBezTo>
                          <a:pt x="74" y="87"/>
                          <a:pt x="55" y="129"/>
                          <a:pt x="40" y="144"/>
                        </a:cubicBezTo>
                        <a:cubicBezTo>
                          <a:pt x="25" y="159"/>
                          <a:pt x="8" y="162"/>
                          <a:pt x="0" y="16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3" name="Freeform 53">
                    <a:extLst>
                      <a:ext uri="{FF2B5EF4-FFF2-40B4-BE49-F238E27FC236}">
                        <a16:creationId xmlns:a16="http://schemas.microsoft.com/office/drawing/2014/main" xmlns="" id="{00000000-0008-0000-2400-000035000000}"/>
                      </a:ext>
                    </a:extLst>
                  </xdr:cNvPr>
                  <xdr:cNvSpPr>
                    <a:spLocks/>
                  </xdr:cNvSpPr>
                </xdr:nvSpPr>
                <xdr:spPr bwMode="auto">
                  <a:xfrm>
                    <a:off x="1927" y="1162"/>
                    <a:ext cx="137" cy="408"/>
                  </a:xfrm>
                  <a:custGeom>
                    <a:avLst/>
                    <a:gdLst>
                      <a:gd name="T0" fmla="*/ 0 w 137"/>
                      <a:gd name="T1" fmla="*/ 0 h 408"/>
                      <a:gd name="T2" fmla="*/ 46 w 137"/>
                      <a:gd name="T3" fmla="*/ 45 h 408"/>
                      <a:gd name="T4" fmla="*/ 91 w 137"/>
                      <a:gd name="T5" fmla="*/ 91 h 408"/>
                      <a:gd name="T6" fmla="*/ 46 w 137"/>
                      <a:gd name="T7" fmla="*/ 136 h 408"/>
                      <a:gd name="T8" fmla="*/ 91 w 137"/>
                      <a:gd name="T9" fmla="*/ 182 h 408"/>
                      <a:gd name="T10" fmla="*/ 91 w 137"/>
                      <a:gd name="T11" fmla="*/ 272 h 408"/>
                      <a:gd name="T12" fmla="*/ 46 w 137"/>
                      <a:gd name="T13" fmla="*/ 272 h 408"/>
                      <a:gd name="T14" fmla="*/ 91 w 137"/>
                      <a:gd name="T15" fmla="*/ 363 h 408"/>
                      <a:gd name="T16" fmla="*/ 137 w 137"/>
                      <a:gd name="T17" fmla="*/ 408 h 4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 h="408">
                        <a:moveTo>
                          <a:pt x="0" y="0"/>
                        </a:moveTo>
                        <a:cubicBezTo>
                          <a:pt x="15" y="15"/>
                          <a:pt x="31" y="30"/>
                          <a:pt x="46" y="45"/>
                        </a:cubicBezTo>
                        <a:cubicBezTo>
                          <a:pt x="61" y="60"/>
                          <a:pt x="91" y="76"/>
                          <a:pt x="91" y="91"/>
                        </a:cubicBezTo>
                        <a:cubicBezTo>
                          <a:pt x="91" y="106"/>
                          <a:pt x="46" y="121"/>
                          <a:pt x="46" y="136"/>
                        </a:cubicBezTo>
                        <a:cubicBezTo>
                          <a:pt x="46" y="151"/>
                          <a:pt x="84" y="159"/>
                          <a:pt x="91" y="182"/>
                        </a:cubicBezTo>
                        <a:cubicBezTo>
                          <a:pt x="98" y="205"/>
                          <a:pt x="98" y="257"/>
                          <a:pt x="91" y="272"/>
                        </a:cubicBezTo>
                        <a:cubicBezTo>
                          <a:pt x="84" y="287"/>
                          <a:pt x="46" y="257"/>
                          <a:pt x="46" y="272"/>
                        </a:cubicBezTo>
                        <a:cubicBezTo>
                          <a:pt x="46" y="287"/>
                          <a:pt x="76" y="340"/>
                          <a:pt x="91" y="363"/>
                        </a:cubicBezTo>
                        <a:cubicBezTo>
                          <a:pt x="106" y="386"/>
                          <a:pt x="121" y="397"/>
                          <a:pt x="137" y="408"/>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grpSp>
            <xdr:nvGrpSpPr>
              <xdr:cNvPr id="23" name="Group 54">
                <a:extLst>
                  <a:ext uri="{FF2B5EF4-FFF2-40B4-BE49-F238E27FC236}">
                    <a16:creationId xmlns:a16="http://schemas.microsoft.com/office/drawing/2014/main" xmlns="" id="{00000000-0008-0000-2400-000017000000}"/>
                  </a:ext>
                </a:extLst>
              </xdr:cNvPr>
              <xdr:cNvGrpSpPr>
                <a:grpSpLocks/>
              </xdr:cNvGrpSpPr>
            </xdr:nvGrpSpPr>
            <xdr:grpSpPr bwMode="auto">
              <a:xfrm>
                <a:off x="2700" y="1702"/>
                <a:ext cx="1002" cy="1327"/>
                <a:chOff x="2700" y="1702"/>
                <a:chExt cx="1002" cy="1327"/>
              </a:xfrm>
              <a:grpFill/>
            </xdr:grpSpPr>
            <xdr:sp macro="" textlink="">
              <xdr:nvSpPr>
                <xdr:cNvPr id="35" name="Freeform 55">
                  <a:extLst>
                    <a:ext uri="{FF2B5EF4-FFF2-40B4-BE49-F238E27FC236}">
                      <a16:creationId xmlns:a16="http://schemas.microsoft.com/office/drawing/2014/main" xmlns="" id="{00000000-0008-0000-2400-000023000000}"/>
                    </a:ext>
                  </a:extLst>
                </xdr:cNvPr>
                <xdr:cNvSpPr>
                  <a:spLocks/>
                </xdr:cNvSpPr>
              </xdr:nvSpPr>
              <xdr:spPr bwMode="auto">
                <a:xfrm>
                  <a:off x="2700" y="1702"/>
                  <a:ext cx="1002" cy="1327"/>
                </a:xfrm>
                <a:custGeom>
                  <a:avLst/>
                  <a:gdLst>
                    <a:gd name="T0" fmla="*/ 942 w 1002"/>
                    <a:gd name="T1" fmla="*/ 26 h 1327"/>
                    <a:gd name="T2" fmla="*/ 906 w 1002"/>
                    <a:gd name="T3" fmla="*/ 4 h 1327"/>
                    <a:gd name="T4" fmla="*/ 860 w 1002"/>
                    <a:gd name="T5" fmla="*/ 50 h 1327"/>
                    <a:gd name="T6" fmla="*/ 815 w 1002"/>
                    <a:gd name="T7" fmla="*/ 4 h 1327"/>
                    <a:gd name="T8" fmla="*/ 770 w 1002"/>
                    <a:gd name="T9" fmla="*/ 50 h 1327"/>
                    <a:gd name="T10" fmla="*/ 724 w 1002"/>
                    <a:gd name="T11" fmla="*/ 186 h 1327"/>
                    <a:gd name="T12" fmla="*/ 679 w 1002"/>
                    <a:gd name="T13" fmla="*/ 277 h 1327"/>
                    <a:gd name="T14" fmla="*/ 634 w 1002"/>
                    <a:gd name="T15" fmla="*/ 322 h 1327"/>
                    <a:gd name="T16" fmla="*/ 498 w 1002"/>
                    <a:gd name="T17" fmla="*/ 322 h 1327"/>
                    <a:gd name="T18" fmla="*/ 452 w 1002"/>
                    <a:gd name="T19" fmla="*/ 413 h 1327"/>
                    <a:gd name="T20" fmla="*/ 407 w 1002"/>
                    <a:gd name="T21" fmla="*/ 503 h 1327"/>
                    <a:gd name="T22" fmla="*/ 282 w 1002"/>
                    <a:gd name="T23" fmla="*/ 563 h 1327"/>
                    <a:gd name="T24" fmla="*/ 44 w 1002"/>
                    <a:gd name="T25" fmla="*/ 594 h 1327"/>
                    <a:gd name="T26" fmla="*/ 18 w 1002"/>
                    <a:gd name="T27" fmla="*/ 710 h 1327"/>
                    <a:gd name="T28" fmla="*/ 75 w 1002"/>
                    <a:gd name="T29" fmla="*/ 797 h 1327"/>
                    <a:gd name="T30" fmla="*/ 84 w 1002"/>
                    <a:gd name="T31" fmla="*/ 893 h 1327"/>
                    <a:gd name="T32" fmla="*/ 135 w 1002"/>
                    <a:gd name="T33" fmla="*/ 1048 h 1327"/>
                    <a:gd name="T34" fmla="*/ 271 w 1002"/>
                    <a:gd name="T35" fmla="*/ 1138 h 1327"/>
                    <a:gd name="T36" fmla="*/ 271 w 1002"/>
                    <a:gd name="T37" fmla="*/ 1229 h 1327"/>
                    <a:gd name="T38" fmla="*/ 407 w 1002"/>
                    <a:gd name="T39" fmla="*/ 1320 h 1327"/>
                    <a:gd name="T40" fmla="*/ 498 w 1002"/>
                    <a:gd name="T41" fmla="*/ 1274 h 1327"/>
                    <a:gd name="T42" fmla="*/ 679 w 1002"/>
                    <a:gd name="T43" fmla="*/ 1229 h 1327"/>
                    <a:gd name="T44" fmla="*/ 679 w 1002"/>
                    <a:gd name="T45" fmla="*/ 1048 h 1327"/>
                    <a:gd name="T46" fmla="*/ 770 w 1002"/>
                    <a:gd name="T47" fmla="*/ 912 h 1327"/>
                    <a:gd name="T48" fmla="*/ 951 w 1002"/>
                    <a:gd name="T49" fmla="*/ 776 h 1327"/>
                    <a:gd name="T50" fmla="*/ 815 w 1002"/>
                    <a:gd name="T51" fmla="*/ 685 h 1327"/>
                    <a:gd name="T52" fmla="*/ 770 w 1002"/>
                    <a:gd name="T53" fmla="*/ 503 h 1327"/>
                    <a:gd name="T54" fmla="*/ 815 w 1002"/>
                    <a:gd name="T55" fmla="*/ 413 h 1327"/>
                    <a:gd name="T56" fmla="*/ 906 w 1002"/>
                    <a:gd name="T57" fmla="*/ 231 h 1327"/>
                    <a:gd name="T58" fmla="*/ 996 w 1002"/>
                    <a:gd name="T59" fmla="*/ 95 h 1327"/>
                    <a:gd name="T60" fmla="*/ 942 w 1002"/>
                    <a:gd name="T61" fmla="*/ 26 h 13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002" h="1327">
                      <a:moveTo>
                        <a:pt x="942" y="26"/>
                      </a:moveTo>
                      <a:cubicBezTo>
                        <a:pt x="927" y="11"/>
                        <a:pt x="920" y="0"/>
                        <a:pt x="906" y="4"/>
                      </a:cubicBezTo>
                      <a:cubicBezTo>
                        <a:pt x="892" y="8"/>
                        <a:pt x="875" y="50"/>
                        <a:pt x="860" y="50"/>
                      </a:cubicBezTo>
                      <a:cubicBezTo>
                        <a:pt x="845" y="50"/>
                        <a:pt x="830" y="4"/>
                        <a:pt x="815" y="4"/>
                      </a:cubicBezTo>
                      <a:cubicBezTo>
                        <a:pt x="800" y="4"/>
                        <a:pt x="785" y="20"/>
                        <a:pt x="770" y="50"/>
                      </a:cubicBezTo>
                      <a:cubicBezTo>
                        <a:pt x="755" y="80"/>
                        <a:pt x="739" y="148"/>
                        <a:pt x="724" y="186"/>
                      </a:cubicBezTo>
                      <a:cubicBezTo>
                        <a:pt x="709" y="224"/>
                        <a:pt x="694" y="254"/>
                        <a:pt x="679" y="277"/>
                      </a:cubicBezTo>
                      <a:cubicBezTo>
                        <a:pt x="664" y="300"/>
                        <a:pt x="664" y="315"/>
                        <a:pt x="634" y="322"/>
                      </a:cubicBezTo>
                      <a:cubicBezTo>
                        <a:pt x="604" y="329"/>
                        <a:pt x="528" y="307"/>
                        <a:pt x="498" y="322"/>
                      </a:cubicBezTo>
                      <a:cubicBezTo>
                        <a:pt x="468" y="337"/>
                        <a:pt x="467" y="383"/>
                        <a:pt x="452" y="413"/>
                      </a:cubicBezTo>
                      <a:cubicBezTo>
                        <a:pt x="437" y="443"/>
                        <a:pt x="435" y="478"/>
                        <a:pt x="407" y="503"/>
                      </a:cubicBezTo>
                      <a:cubicBezTo>
                        <a:pt x="379" y="528"/>
                        <a:pt x="342" y="548"/>
                        <a:pt x="282" y="563"/>
                      </a:cubicBezTo>
                      <a:cubicBezTo>
                        <a:pt x="222" y="578"/>
                        <a:pt x="88" y="570"/>
                        <a:pt x="44" y="594"/>
                      </a:cubicBezTo>
                      <a:cubicBezTo>
                        <a:pt x="0" y="618"/>
                        <a:pt x="13" y="676"/>
                        <a:pt x="18" y="710"/>
                      </a:cubicBezTo>
                      <a:cubicBezTo>
                        <a:pt x="23" y="744"/>
                        <a:pt x="64" y="766"/>
                        <a:pt x="75" y="797"/>
                      </a:cubicBezTo>
                      <a:cubicBezTo>
                        <a:pt x="86" y="828"/>
                        <a:pt x="74" y="851"/>
                        <a:pt x="84" y="893"/>
                      </a:cubicBezTo>
                      <a:cubicBezTo>
                        <a:pt x="94" y="935"/>
                        <a:pt x="104" y="1007"/>
                        <a:pt x="135" y="1048"/>
                      </a:cubicBezTo>
                      <a:cubicBezTo>
                        <a:pt x="166" y="1089"/>
                        <a:pt x="248" y="1108"/>
                        <a:pt x="271" y="1138"/>
                      </a:cubicBezTo>
                      <a:cubicBezTo>
                        <a:pt x="294" y="1168"/>
                        <a:pt x="248" y="1199"/>
                        <a:pt x="271" y="1229"/>
                      </a:cubicBezTo>
                      <a:cubicBezTo>
                        <a:pt x="294" y="1259"/>
                        <a:pt x="369" y="1313"/>
                        <a:pt x="407" y="1320"/>
                      </a:cubicBezTo>
                      <a:cubicBezTo>
                        <a:pt x="445" y="1327"/>
                        <a:pt x="453" y="1289"/>
                        <a:pt x="498" y="1274"/>
                      </a:cubicBezTo>
                      <a:cubicBezTo>
                        <a:pt x="543" y="1259"/>
                        <a:pt x="649" y="1267"/>
                        <a:pt x="679" y="1229"/>
                      </a:cubicBezTo>
                      <a:cubicBezTo>
                        <a:pt x="709" y="1191"/>
                        <a:pt x="664" y="1101"/>
                        <a:pt x="679" y="1048"/>
                      </a:cubicBezTo>
                      <a:cubicBezTo>
                        <a:pt x="694" y="995"/>
                        <a:pt x="725" y="957"/>
                        <a:pt x="770" y="912"/>
                      </a:cubicBezTo>
                      <a:cubicBezTo>
                        <a:pt x="815" y="867"/>
                        <a:pt x="944" y="814"/>
                        <a:pt x="951" y="776"/>
                      </a:cubicBezTo>
                      <a:cubicBezTo>
                        <a:pt x="958" y="738"/>
                        <a:pt x="845" y="730"/>
                        <a:pt x="815" y="685"/>
                      </a:cubicBezTo>
                      <a:cubicBezTo>
                        <a:pt x="785" y="640"/>
                        <a:pt x="770" y="548"/>
                        <a:pt x="770" y="503"/>
                      </a:cubicBezTo>
                      <a:cubicBezTo>
                        <a:pt x="770" y="458"/>
                        <a:pt x="792" y="458"/>
                        <a:pt x="815" y="413"/>
                      </a:cubicBezTo>
                      <a:cubicBezTo>
                        <a:pt x="838" y="368"/>
                        <a:pt x="876" y="284"/>
                        <a:pt x="906" y="231"/>
                      </a:cubicBezTo>
                      <a:cubicBezTo>
                        <a:pt x="936" y="178"/>
                        <a:pt x="990" y="129"/>
                        <a:pt x="996" y="95"/>
                      </a:cubicBezTo>
                      <a:cubicBezTo>
                        <a:pt x="1002" y="61"/>
                        <a:pt x="957" y="41"/>
                        <a:pt x="942" y="26"/>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36" name="Group 56">
                  <a:extLst>
                    <a:ext uri="{FF2B5EF4-FFF2-40B4-BE49-F238E27FC236}">
                      <a16:creationId xmlns:a16="http://schemas.microsoft.com/office/drawing/2014/main" xmlns="" id="{00000000-0008-0000-2400-000024000000}"/>
                    </a:ext>
                  </a:extLst>
                </xdr:cNvPr>
                <xdr:cNvGrpSpPr>
                  <a:grpSpLocks/>
                </xdr:cNvGrpSpPr>
              </xdr:nvGrpSpPr>
              <xdr:grpSpPr bwMode="auto">
                <a:xfrm>
                  <a:off x="2880" y="2024"/>
                  <a:ext cx="680" cy="831"/>
                  <a:chOff x="2880" y="2024"/>
                  <a:chExt cx="680" cy="831"/>
                </a:xfrm>
                <a:grpFill/>
              </xdr:grpSpPr>
              <xdr:sp macro="" textlink="">
                <xdr:nvSpPr>
                  <xdr:cNvPr id="37" name="Freeform 57">
                    <a:extLst>
                      <a:ext uri="{FF2B5EF4-FFF2-40B4-BE49-F238E27FC236}">
                        <a16:creationId xmlns:a16="http://schemas.microsoft.com/office/drawing/2014/main" xmlns="" id="{00000000-0008-0000-2400-000025000000}"/>
                      </a:ext>
                    </a:extLst>
                  </xdr:cNvPr>
                  <xdr:cNvSpPr>
                    <a:spLocks/>
                  </xdr:cNvSpPr>
                </xdr:nvSpPr>
                <xdr:spPr bwMode="auto">
                  <a:xfrm>
                    <a:off x="3334" y="2024"/>
                    <a:ext cx="181" cy="91"/>
                  </a:xfrm>
                  <a:custGeom>
                    <a:avLst/>
                    <a:gdLst>
                      <a:gd name="T0" fmla="*/ 0 w 181"/>
                      <a:gd name="T1" fmla="*/ 0 h 91"/>
                      <a:gd name="T2" fmla="*/ 45 w 181"/>
                      <a:gd name="T3" fmla="*/ 45 h 91"/>
                      <a:gd name="T4" fmla="*/ 90 w 181"/>
                      <a:gd name="T5" fmla="*/ 91 h 91"/>
                      <a:gd name="T6" fmla="*/ 136 w 181"/>
                      <a:gd name="T7" fmla="*/ 45 h 91"/>
                      <a:gd name="T8" fmla="*/ 181 w 181"/>
                      <a:gd name="T9" fmla="*/ 91 h 91"/>
                    </a:gdLst>
                    <a:ahLst/>
                    <a:cxnLst>
                      <a:cxn ang="0">
                        <a:pos x="T0" y="T1"/>
                      </a:cxn>
                      <a:cxn ang="0">
                        <a:pos x="T2" y="T3"/>
                      </a:cxn>
                      <a:cxn ang="0">
                        <a:pos x="T4" y="T5"/>
                      </a:cxn>
                      <a:cxn ang="0">
                        <a:pos x="T6" y="T7"/>
                      </a:cxn>
                      <a:cxn ang="0">
                        <a:pos x="T8" y="T9"/>
                      </a:cxn>
                    </a:cxnLst>
                    <a:rect l="0" t="0" r="r" b="b"/>
                    <a:pathLst>
                      <a:path w="181" h="91">
                        <a:moveTo>
                          <a:pt x="0" y="0"/>
                        </a:moveTo>
                        <a:cubicBezTo>
                          <a:pt x="15" y="15"/>
                          <a:pt x="30" y="30"/>
                          <a:pt x="45" y="45"/>
                        </a:cubicBezTo>
                        <a:cubicBezTo>
                          <a:pt x="60" y="60"/>
                          <a:pt x="75" y="91"/>
                          <a:pt x="90" y="91"/>
                        </a:cubicBezTo>
                        <a:cubicBezTo>
                          <a:pt x="105" y="91"/>
                          <a:pt x="121" y="45"/>
                          <a:pt x="136" y="45"/>
                        </a:cubicBezTo>
                        <a:cubicBezTo>
                          <a:pt x="151" y="45"/>
                          <a:pt x="166" y="68"/>
                          <a:pt x="181" y="91"/>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8" name="Freeform 58">
                    <a:extLst>
                      <a:ext uri="{FF2B5EF4-FFF2-40B4-BE49-F238E27FC236}">
                        <a16:creationId xmlns:a16="http://schemas.microsoft.com/office/drawing/2014/main" xmlns="" id="{00000000-0008-0000-2400-000026000000}"/>
                      </a:ext>
                    </a:extLst>
                  </xdr:cNvPr>
                  <xdr:cNvSpPr>
                    <a:spLocks/>
                  </xdr:cNvSpPr>
                </xdr:nvSpPr>
                <xdr:spPr bwMode="auto">
                  <a:xfrm>
                    <a:off x="2880" y="2205"/>
                    <a:ext cx="371" cy="590"/>
                  </a:xfrm>
                  <a:custGeom>
                    <a:avLst/>
                    <a:gdLst>
                      <a:gd name="T0" fmla="*/ 227 w 371"/>
                      <a:gd name="T1" fmla="*/ 0 h 590"/>
                      <a:gd name="T2" fmla="*/ 272 w 371"/>
                      <a:gd name="T3" fmla="*/ 46 h 590"/>
                      <a:gd name="T4" fmla="*/ 318 w 371"/>
                      <a:gd name="T5" fmla="*/ 46 h 590"/>
                      <a:gd name="T6" fmla="*/ 318 w 371"/>
                      <a:gd name="T7" fmla="*/ 91 h 590"/>
                      <a:gd name="T8" fmla="*/ 318 w 371"/>
                      <a:gd name="T9" fmla="*/ 136 h 590"/>
                      <a:gd name="T10" fmla="*/ 363 w 371"/>
                      <a:gd name="T11" fmla="*/ 227 h 590"/>
                      <a:gd name="T12" fmla="*/ 272 w 371"/>
                      <a:gd name="T13" fmla="*/ 318 h 590"/>
                      <a:gd name="T14" fmla="*/ 256 w 371"/>
                      <a:gd name="T15" fmla="*/ 407 h 590"/>
                      <a:gd name="T16" fmla="*/ 228 w 371"/>
                      <a:gd name="T17" fmla="*/ 441 h 590"/>
                      <a:gd name="T18" fmla="*/ 178 w 371"/>
                      <a:gd name="T19" fmla="*/ 433 h 590"/>
                      <a:gd name="T20" fmla="*/ 136 w 371"/>
                      <a:gd name="T21" fmla="*/ 454 h 590"/>
                      <a:gd name="T22" fmla="*/ 66 w 371"/>
                      <a:gd name="T23" fmla="*/ 465 h 590"/>
                      <a:gd name="T24" fmla="*/ 0 w 371"/>
                      <a:gd name="T25" fmla="*/ 590 h 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71" h="590">
                        <a:moveTo>
                          <a:pt x="227" y="0"/>
                        </a:moveTo>
                        <a:cubicBezTo>
                          <a:pt x="242" y="19"/>
                          <a:pt x="257" y="38"/>
                          <a:pt x="272" y="46"/>
                        </a:cubicBezTo>
                        <a:cubicBezTo>
                          <a:pt x="287" y="54"/>
                          <a:pt x="310" y="39"/>
                          <a:pt x="318" y="46"/>
                        </a:cubicBezTo>
                        <a:cubicBezTo>
                          <a:pt x="326" y="53"/>
                          <a:pt x="318" y="76"/>
                          <a:pt x="318" y="91"/>
                        </a:cubicBezTo>
                        <a:cubicBezTo>
                          <a:pt x="318" y="106"/>
                          <a:pt x="311" y="113"/>
                          <a:pt x="318" y="136"/>
                        </a:cubicBezTo>
                        <a:cubicBezTo>
                          <a:pt x="325" y="159"/>
                          <a:pt x="371" y="197"/>
                          <a:pt x="363" y="227"/>
                        </a:cubicBezTo>
                        <a:cubicBezTo>
                          <a:pt x="355" y="257"/>
                          <a:pt x="290" y="288"/>
                          <a:pt x="272" y="318"/>
                        </a:cubicBezTo>
                        <a:cubicBezTo>
                          <a:pt x="254" y="348"/>
                          <a:pt x="263" y="387"/>
                          <a:pt x="256" y="407"/>
                        </a:cubicBezTo>
                        <a:cubicBezTo>
                          <a:pt x="249" y="427"/>
                          <a:pt x="241" y="437"/>
                          <a:pt x="228" y="441"/>
                        </a:cubicBezTo>
                        <a:cubicBezTo>
                          <a:pt x="215" y="445"/>
                          <a:pt x="193" y="431"/>
                          <a:pt x="178" y="433"/>
                        </a:cubicBezTo>
                        <a:cubicBezTo>
                          <a:pt x="163" y="435"/>
                          <a:pt x="155" y="449"/>
                          <a:pt x="136" y="454"/>
                        </a:cubicBezTo>
                        <a:cubicBezTo>
                          <a:pt x="117" y="459"/>
                          <a:pt x="89" y="442"/>
                          <a:pt x="66" y="465"/>
                        </a:cubicBezTo>
                        <a:cubicBezTo>
                          <a:pt x="43" y="488"/>
                          <a:pt x="14" y="564"/>
                          <a:pt x="0" y="59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9" name="Freeform 59">
                    <a:extLst>
                      <a:ext uri="{FF2B5EF4-FFF2-40B4-BE49-F238E27FC236}">
                        <a16:creationId xmlns:a16="http://schemas.microsoft.com/office/drawing/2014/main" xmlns="" id="{00000000-0008-0000-2400-000027000000}"/>
                      </a:ext>
                    </a:extLst>
                  </xdr:cNvPr>
                  <xdr:cNvSpPr>
                    <a:spLocks/>
                  </xdr:cNvSpPr>
                </xdr:nvSpPr>
                <xdr:spPr bwMode="auto">
                  <a:xfrm>
                    <a:off x="3236" y="2432"/>
                    <a:ext cx="143" cy="423"/>
                  </a:xfrm>
                  <a:custGeom>
                    <a:avLst/>
                    <a:gdLst>
                      <a:gd name="T0" fmla="*/ 7 w 143"/>
                      <a:gd name="T1" fmla="*/ 0 h 423"/>
                      <a:gd name="T2" fmla="*/ 52 w 143"/>
                      <a:gd name="T3" fmla="*/ 91 h 423"/>
                      <a:gd name="T4" fmla="*/ 7 w 143"/>
                      <a:gd name="T5" fmla="*/ 91 h 423"/>
                      <a:gd name="T6" fmla="*/ 7 w 143"/>
                      <a:gd name="T7" fmla="*/ 182 h 423"/>
                      <a:gd name="T8" fmla="*/ 7 w 143"/>
                      <a:gd name="T9" fmla="*/ 227 h 423"/>
                      <a:gd name="T10" fmla="*/ 52 w 143"/>
                      <a:gd name="T11" fmla="*/ 227 h 423"/>
                      <a:gd name="T12" fmla="*/ 52 w 143"/>
                      <a:gd name="T13" fmla="*/ 318 h 423"/>
                      <a:gd name="T14" fmla="*/ 98 w 143"/>
                      <a:gd name="T15" fmla="*/ 408 h 423"/>
                      <a:gd name="T16" fmla="*/ 143 w 143"/>
                      <a:gd name="T17" fmla="*/ 408 h 4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3" h="423">
                        <a:moveTo>
                          <a:pt x="7" y="0"/>
                        </a:moveTo>
                        <a:cubicBezTo>
                          <a:pt x="29" y="38"/>
                          <a:pt x="52" y="76"/>
                          <a:pt x="52" y="91"/>
                        </a:cubicBezTo>
                        <a:cubicBezTo>
                          <a:pt x="52" y="106"/>
                          <a:pt x="14" y="76"/>
                          <a:pt x="7" y="91"/>
                        </a:cubicBezTo>
                        <a:cubicBezTo>
                          <a:pt x="0" y="106"/>
                          <a:pt x="7" y="159"/>
                          <a:pt x="7" y="182"/>
                        </a:cubicBezTo>
                        <a:cubicBezTo>
                          <a:pt x="7" y="205"/>
                          <a:pt x="0" y="220"/>
                          <a:pt x="7" y="227"/>
                        </a:cubicBezTo>
                        <a:cubicBezTo>
                          <a:pt x="14" y="234"/>
                          <a:pt x="45" y="212"/>
                          <a:pt x="52" y="227"/>
                        </a:cubicBezTo>
                        <a:cubicBezTo>
                          <a:pt x="59" y="242"/>
                          <a:pt x="44" y="288"/>
                          <a:pt x="52" y="318"/>
                        </a:cubicBezTo>
                        <a:cubicBezTo>
                          <a:pt x="60" y="348"/>
                          <a:pt x="83" y="393"/>
                          <a:pt x="98" y="408"/>
                        </a:cubicBezTo>
                        <a:cubicBezTo>
                          <a:pt x="113" y="423"/>
                          <a:pt x="128" y="415"/>
                          <a:pt x="143" y="408"/>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0" name="Freeform 60">
                    <a:extLst>
                      <a:ext uri="{FF2B5EF4-FFF2-40B4-BE49-F238E27FC236}">
                        <a16:creationId xmlns:a16="http://schemas.microsoft.com/office/drawing/2014/main" xmlns="" id="{00000000-0008-0000-2400-000028000000}"/>
                      </a:ext>
                    </a:extLst>
                  </xdr:cNvPr>
                  <xdr:cNvSpPr>
                    <a:spLocks/>
                  </xdr:cNvSpPr>
                </xdr:nvSpPr>
                <xdr:spPr bwMode="auto">
                  <a:xfrm>
                    <a:off x="3288" y="2424"/>
                    <a:ext cx="272" cy="99"/>
                  </a:xfrm>
                  <a:custGeom>
                    <a:avLst/>
                    <a:gdLst>
                      <a:gd name="T0" fmla="*/ 272 w 272"/>
                      <a:gd name="T1" fmla="*/ 8 h 99"/>
                      <a:gd name="T2" fmla="*/ 182 w 272"/>
                      <a:gd name="T3" fmla="*/ 8 h 99"/>
                      <a:gd name="T4" fmla="*/ 91 w 272"/>
                      <a:gd name="T5" fmla="*/ 54 h 99"/>
                      <a:gd name="T6" fmla="*/ 0 w 272"/>
                      <a:gd name="T7" fmla="*/ 99 h 99"/>
                    </a:gdLst>
                    <a:ahLst/>
                    <a:cxnLst>
                      <a:cxn ang="0">
                        <a:pos x="T0" y="T1"/>
                      </a:cxn>
                      <a:cxn ang="0">
                        <a:pos x="T2" y="T3"/>
                      </a:cxn>
                      <a:cxn ang="0">
                        <a:pos x="T4" y="T5"/>
                      </a:cxn>
                      <a:cxn ang="0">
                        <a:pos x="T6" y="T7"/>
                      </a:cxn>
                    </a:cxnLst>
                    <a:rect l="0" t="0" r="r" b="b"/>
                    <a:pathLst>
                      <a:path w="272" h="99">
                        <a:moveTo>
                          <a:pt x="272" y="8"/>
                        </a:moveTo>
                        <a:cubicBezTo>
                          <a:pt x="242" y="4"/>
                          <a:pt x="212" y="0"/>
                          <a:pt x="182" y="8"/>
                        </a:cubicBezTo>
                        <a:cubicBezTo>
                          <a:pt x="152" y="16"/>
                          <a:pt x="121" y="39"/>
                          <a:pt x="91" y="54"/>
                        </a:cubicBezTo>
                        <a:cubicBezTo>
                          <a:pt x="61" y="69"/>
                          <a:pt x="15" y="92"/>
                          <a:pt x="0" y="99"/>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grpSp>
            <xdr:nvGrpSpPr>
              <xdr:cNvPr id="24" name="Group 61">
                <a:extLst>
                  <a:ext uri="{FF2B5EF4-FFF2-40B4-BE49-F238E27FC236}">
                    <a16:creationId xmlns:a16="http://schemas.microsoft.com/office/drawing/2014/main" xmlns="" id="{00000000-0008-0000-2400-000018000000}"/>
                  </a:ext>
                </a:extLst>
              </xdr:cNvPr>
              <xdr:cNvGrpSpPr>
                <a:grpSpLocks/>
              </xdr:cNvGrpSpPr>
            </xdr:nvGrpSpPr>
            <xdr:grpSpPr bwMode="auto">
              <a:xfrm>
                <a:off x="1269" y="2205"/>
                <a:ext cx="1839" cy="1346"/>
                <a:chOff x="1269" y="2205"/>
                <a:chExt cx="1839" cy="1346"/>
              </a:xfrm>
              <a:grpFill/>
            </xdr:grpSpPr>
            <xdr:sp macro="" textlink="">
              <xdr:nvSpPr>
                <xdr:cNvPr id="25" name="Freeform 62">
                  <a:extLst>
                    <a:ext uri="{FF2B5EF4-FFF2-40B4-BE49-F238E27FC236}">
                      <a16:creationId xmlns:a16="http://schemas.microsoft.com/office/drawing/2014/main" xmlns="" id="{00000000-0008-0000-2400-000019000000}"/>
                    </a:ext>
                  </a:extLst>
                </xdr:cNvPr>
                <xdr:cNvSpPr>
                  <a:spLocks/>
                </xdr:cNvSpPr>
              </xdr:nvSpPr>
              <xdr:spPr bwMode="auto">
                <a:xfrm>
                  <a:off x="1269" y="2205"/>
                  <a:ext cx="1839" cy="1346"/>
                </a:xfrm>
                <a:custGeom>
                  <a:avLst/>
                  <a:gdLst>
                    <a:gd name="T0" fmla="*/ 114 w 1839"/>
                    <a:gd name="T1" fmla="*/ 46 h 1346"/>
                    <a:gd name="T2" fmla="*/ 160 w 1839"/>
                    <a:gd name="T3" fmla="*/ 91 h 1346"/>
                    <a:gd name="T4" fmla="*/ 160 w 1839"/>
                    <a:gd name="T5" fmla="*/ 136 h 1346"/>
                    <a:gd name="T6" fmla="*/ 205 w 1839"/>
                    <a:gd name="T7" fmla="*/ 136 h 1346"/>
                    <a:gd name="T8" fmla="*/ 205 w 1839"/>
                    <a:gd name="T9" fmla="*/ 182 h 1346"/>
                    <a:gd name="T10" fmla="*/ 114 w 1839"/>
                    <a:gd name="T11" fmla="*/ 273 h 1346"/>
                    <a:gd name="T12" fmla="*/ 114 w 1839"/>
                    <a:gd name="T13" fmla="*/ 363 h 1346"/>
                    <a:gd name="T14" fmla="*/ 160 w 1839"/>
                    <a:gd name="T15" fmla="*/ 454 h 1346"/>
                    <a:gd name="T16" fmla="*/ 205 w 1839"/>
                    <a:gd name="T17" fmla="*/ 499 h 1346"/>
                    <a:gd name="T18" fmla="*/ 160 w 1839"/>
                    <a:gd name="T19" fmla="*/ 590 h 1346"/>
                    <a:gd name="T20" fmla="*/ 114 w 1839"/>
                    <a:gd name="T21" fmla="*/ 590 h 1346"/>
                    <a:gd name="T22" fmla="*/ 23 w 1839"/>
                    <a:gd name="T23" fmla="*/ 681 h 1346"/>
                    <a:gd name="T24" fmla="*/ 23 w 1839"/>
                    <a:gd name="T25" fmla="*/ 862 h 1346"/>
                    <a:gd name="T26" fmla="*/ 160 w 1839"/>
                    <a:gd name="T27" fmla="*/ 862 h 1346"/>
                    <a:gd name="T28" fmla="*/ 341 w 1839"/>
                    <a:gd name="T29" fmla="*/ 953 h 1346"/>
                    <a:gd name="T30" fmla="*/ 386 w 1839"/>
                    <a:gd name="T31" fmla="*/ 998 h 1346"/>
                    <a:gd name="T32" fmla="*/ 386 w 1839"/>
                    <a:gd name="T33" fmla="*/ 1089 h 1346"/>
                    <a:gd name="T34" fmla="*/ 386 w 1839"/>
                    <a:gd name="T35" fmla="*/ 1134 h 1346"/>
                    <a:gd name="T36" fmla="*/ 477 w 1839"/>
                    <a:gd name="T37" fmla="*/ 1270 h 1346"/>
                    <a:gd name="T38" fmla="*/ 568 w 1839"/>
                    <a:gd name="T39" fmla="*/ 1316 h 1346"/>
                    <a:gd name="T40" fmla="*/ 658 w 1839"/>
                    <a:gd name="T41" fmla="*/ 1316 h 1346"/>
                    <a:gd name="T42" fmla="*/ 840 w 1839"/>
                    <a:gd name="T43" fmla="*/ 1134 h 1346"/>
                    <a:gd name="T44" fmla="*/ 976 w 1839"/>
                    <a:gd name="T45" fmla="*/ 1089 h 1346"/>
                    <a:gd name="T46" fmla="*/ 1293 w 1839"/>
                    <a:gd name="T47" fmla="*/ 1089 h 1346"/>
                    <a:gd name="T48" fmla="*/ 1384 w 1839"/>
                    <a:gd name="T49" fmla="*/ 1044 h 1346"/>
                    <a:gd name="T50" fmla="*/ 1475 w 1839"/>
                    <a:gd name="T51" fmla="*/ 1089 h 1346"/>
                    <a:gd name="T52" fmla="*/ 1566 w 1839"/>
                    <a:gd name="T53" fmla="*/ 1044 h 1346"/>
                    <a:gd name="T54" fmla="*/ 1611 w 1839"/>
                    <a:gd name="T55" fmla="*/ 1044 h 1346"/>
                    <a:gd name="T56" fmla="*/ 1656 w 1839"/>
                    <a:gd name="T57" fmla="*/ 1089 h 1346"/>
                    <a:gd name="T58" fmla="*/ 1747 w 1839"/>
                    <a:gd name="T59" fmla="*/ 1044 h 1346"/>
                    <a:gd name="T60" fmla="*/ 1792 w 1839"/>
                    <a:gd name="T61" fmla="*/ 908 h 1346"/>
                    <a:gd name="T62" fmla="*/ 1824 w 1839"/>
                    <a:gd name="T63" fmla="*/ 822 h 1346"/>
                    <a:gd name="T64" fmla="*/ 1702 w 1839"/>
                    <a:gd name="T65" fmla="*/ 726 h 1346"/>
                    <a:gd name="T66" fmla="*/ 1702 w 1839"/>
                    <a:gd name="T67" fmla="*/ 635 h 1346"/>
                    <a:gd name="T68" fmla="*/ 1566 w 1839"/>
                    <a:gd name="T69" fmla="*/ 545 h 1346"/>
                    <a:gd name="T70" fmla="*/ 1520 w 1839"/>
                    <a:gd name="T71" fmla="*/ 409 h 1346"/>
                    <a:gd name="T72" fmla="*/ 1384 w 1839"/>
                    <a:gd name="T73" fmla="*/ 409 h 1346"/>
                    <a:gd name="T74" fmla="*/ 1014 w 1839"/>
                    <a:gd name="T75" fmla="*/ 408 h 1346"/>
                    <a:gd name="T76" fmla="*/ 870 w 1839"/>
                    <a:gd name="T77" fmla="*/ 330 h 1346"/>
                    <a:gd name="T78" fmla="*/ 795 w 1839"/>
                    <a:gd name="T79" fmla="*/ 273 h 1346"/>
                    <a:gd name="T80" fmla="*/ 885 w 1839"/>
                    <a:gd name="T81" fmla="*/ 91 h 1346"/>
                    <a:gd name="T82" fmla="*/ 819 w 1839"/>
                    <a:gd name="T83" fmla="*/ 42 h 1346"/>
                    <a:gd name="T84" fmla="*/ 627 w 1839"/>
                    <a:gd name="T85" fmla="*/ 129 h 1346"/>
                    <a:gd name="T86" fmla="*/ 495 w 1839"/>
                    <a:gd name="T87" fmla="*/ 144 h 1346"/>
                    <a:gd name="T88" fmla="*/ 296 w 1839"/>
                    <a:gd name="T89" fmla="*/ 91 h 1346"/>
                    <a:gd name="T90" fmla="*/ 296 w 1839"/>
                    <a:gd name="T91" fmla="*/ 46 h 1346"/>
                    <a:gd name="T92" fmla="*/ 250 w 1839"/>
                    <a:gd name="T93" fmla="*/ 0 h 1346"/>
                    <a:gd name="T94" fmla="*/ 114 w 1839"/>
                    <a:gd name="T95" fmla="*/ 46 h 13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839" h="1346">
                      <a:moveTo>
                        <a:pt x="114" y="46"/>
                      </a:moveTo>
                      <a:cubicBezTo>
                        <a:pt x="99" y="61"/>
                        <a:pt x="152" y="76"/>
                        <a:pt x="160" y="91"/>
                      </a:cubicBezTo>
                      <a:cubicBezTo>
                        <a:pt x="168" y="106"/>
                        <a:pt x="153" y="129"/>
                        <a:pt x="160" y="136"/>
                      </a:cubicBezTo>
                      <a:cubicBezTo>
                        <a:pt x="167" y="143"/>
                        <a:pt x="198" y="128"/>
                        <a:pt x="205" y="136"/>
                      </a:cubicBezTo>
                      <a:cubicBezTo>
                        <a:pt x="212" y="144"/>
                        <a:pt x="220" y="159"/>
                        <a:pt x="205" y="182"/>
                      </a:cubicBezTo>
                      <a:cubicBezTo>
                        <a:pt x="190" y="205"/>
                        <a:pt x="129" y="243"/>
                        <a:pt x="114" y="273"/>
                      </a:cubicBezTo>
                      <a:cubicBezTo>
                        <a:pt x="99" y="303"/>
                        <a:pt x="106" y="333"/>
                        <a:pt x="114" y="363"/>
                      </a:cubicBezTo>
                      <a:cubicBezTo>
                        <a:pt x="122" y="393"/>
                        <a:pt x="145" y="431"/>
                        <a:pt x="160" y="454"/>
                      </a:cubicBezTo>
                      <a:cubicBezTo>
                        <a:pt x="175" y="477"/>
                        <a:pt x="205" y="476"/>
                        <a:pt x="205" y="499"/>
                      </a:cubicBezTo>
                      <a:cubicBezTo>
                        <a:pt x="205" y="522"/>
                        <a:pt x="175" y="575"/>
                        <a:pt x="160" y="590"/>
                      </a:cubicBezTo>
                      <a:cubicBezTo>
                        <a:pt x="145" y="605"/>
                        <a:pt x="137" y="575"/>
                        <a:pt x="114" y="590"/>
                      </a:cubicBezTo>
                      <a:cubicBezTo>
                        <a:pt x="91" y="605"/>
                        <a:pt x="38" y="636"/>
                        <a:pt x="23" y="681"/>
                      </a:cubicBezTo>
                      <a:cubicBezTo>
                        <a:pt x="8" y="726"/>
                        <a:pt x="0" y="832"/>
                        <a:pt x="23" y="862"/>
                      </a:cubicBezTo>
                      <a:cubicBezTo>
                        <a:pt x="46" y="892"/>
                        <a:pt x="107" y="847"/>
                        <a:pt x="160" y="862"/>
                      </a:cubicBezTo>
                      <a:cubicBezTo>
                        <a:pt x="213" y="877"/>
                        <a:pt x="304" y="930"/>
                        <a:pt x="341" y="953"/>
                      </a:cubicBezTo>
                      <a:cubicBezTo>
                        <a:pt x="378" y="976"/>
                        <a:pt x="379" y="975"/>
                        <a:pt x="386" y="998"/>
                      </a:cubicBezTo>
                      <a:cubicBezTo>
                        <a:pt x="393" y="1021"/>
                        <a:pt x="386" y="1066"/>
                        <a:pt x="386" y="1089"/>
                      </a:cubicBezTo>
                      <a:cubicBezTo>
                        <a:pt x="386" y="1112"/>
                        <a:pt x="371" y="1104"/>
                        <a:pt x="386" y="1134"/>
                      </a:cubicBezTo>
                      <a:cubicBezTo>
                        <a:pt x="401" y="1164"/>
                        <a:pt x="447" y="1240"/>
                        <a:pt x="477" y="1270"/>
                      </a:cubicBezTo>
                      <a:cubicBezTo>
                        <a:pt x="507" y="1300"/>
                        <a:pt x="538" y="1308"/>
                        <a:pt x="568" y="1316"/>
                      </a:cubicBezTo>
                      <a:cubicBezTo>
                        <a:pt x="598" y="1324"/>
                        <a:pt x="613" y="1346"/>
                        <a:pt x="658" y="1316"/>
                      </a:cubicBezTo>
                      <a:cubicBezTo>
                        <a:pt x="703" y="1286"/>
                        <a:pt x="787" y="1172"/>
                        <a:pt x="840" y="1134"/>
                      </a:cubicBezTo>
                      <a:cubicBezTo>
                        <a:pt x="893" y="1096"/>
                        <a:pt x="901" y="1096"/>
                        <a:pt x="976" y="1089"/>
                      </a:cubicBezTo>
                      <a:cubicBezTo>
                        <a:pt x="1051" y="1082"/>
                        <a:pt x="1225" y="1097"/>
                        <a:pt x="1293" y="1089"/>
                      </a:cubicBezTo>
                      <a:cubicBezTo>
                        <a:pt x="1361" y="1081"/>
                        <a:pt x="1354" y="1044"/>
                        <a:pt x="1384" y="1044"/>
                      </a:cubicBezTo>
                      <a:cubicBezTo>
                        <a:pt x="1414" y="1044"/>
                        <a:pt x="1445" y="1089"/>
                        <a:pt x="1475" y="1089"/>
                      </a:cubicBezTo>
                      <a:cubicBezTo>
                        <a:pt x="1505" y="1089"/>
                        <a:pt x="1543" y="1051"/>
                        <a:pt x="1566" y="1044"/>
                      </a:cubicBezTo>
                      <a:cubicBezTo>
                        <a:pt x="1589" y="1037"/>
                        <a:pt x="1596" y="1037"/>
                        <a:pt x="1611" y="1044"/>
                      </a:cubicBezTo>
                      <a:cubicBezTo>
                        <a:pt x="1626" y="1051"/>
                        <a:pt x="1633" y="1089"/>
                        <a:pt x="1656" y="1089"/>
                      </a:cubicBezTo>
                      <a:cubicBezTo>
                        <a:pt x="1679" y="1089"/>
                        <a:pt x="1724" y="1074"/>
                        <a:pt x="1747" y="1044"/>
                      </a:cubicBezTo>
                      <a:cubicBezTo>
                        <a:pt x="1770" y="1014"/>
                        <a:pt x="1779" y="945"/>
                        <a:pt x="1792" y="908"/>
                      </a:cubicBezTo>
                      <a:cubicBezTo>
                        <a:pt x="1805" y="871"/>
                        <a:pt x="1839" y="852"/>
                        <a:pt x="1824" y="822"/>
                      </a:cubicBezTo>
                      <a:cubicBezTo>
                        <a:pt x="1809" y="792"/>
                        <a:pt x="1722" y="757"/>
                        <a:pt x="1702" y="726"/>
                      </a:cubicBezTo>
                      <a:cubicBezTo>
                        <a:pt x="1682" y="695"/>
                        <a:pt x="1725" y="665"/>
                        <a:pt x="1702" y="635"/>
                      </a:cubicBezTo>
                      <a:cubicBezTo>
                        <a:pt x="1679" y="605"/>
                        <a:pt x="1596" y="582"/>
                        <a:pt x="1566" y="545"/>
                      </a:cubicBezTo>
                      <a:cubicBezTo>
                        <a:pt x="1536" y="508"/>
                        <a:pt x="1550" y="432"/>
                        <a:pt x="1520" y="409"/>
                      </a:cubicBezTo>
                      <a:cubicBezTo>
                        <a:pt x="1490" y="386"/>
                        <a:pt x="1468" y="409"/>
                        <a:pt x="1384" y="409"/>
                      </a:cubicBezTo>
                      <a:cubicBezTo>
                        <a:pt x="1300" y="409"/>
                        <a:pt x="1100" y="421"/>
                        <a:pt x="1014" y="408"/>
                      </a:cubicBezTo>
                      <a:cubicBezTo>
                        <a:pt x="928" y="395"/>
                        <a:pt x="906" y="352"/>
                        <a:pt x="870" y="330"/>
                      </a:cubicBezTo>
                      <a:cubicBezTo>
                        <a:pt x="834" y="308"/>
                        <a:pt x="793" y="313"/>
                        <a:pt x="795" y="273"/>
                      </a:cubicBezTo>
                      <a:cubicBezTo>
                        <a:pt x="797" y="233"/>
                        <a:pt x="881" y="129"/>
                        <a:pt x="885" y="91"/>
                      </a:cubicBezTo>
                      <a:cubicBezTo>
                        <a:pt x="889" y="53"/>
                        <a:pt x="862" y="36"/>
                        <a:pt x="819" y="42"/>
                      </a:cubicBezTo>
                      <a:cubicBezTo>
                        <a:pt x="776" y="48"/>
                        <a:pt x="681" y="112"/>
                        <a:pt x="627" y="129"/>
                      </a:cubicBezTo>
                      <a:cubicBezTo>
                        <a:pt x="573" y="146"/>
                        <a:pt x="550" y="150"/>
                        <a:pt x="495" y="144"/>
                      </a:cubicBezTo>
                      <a:cubicBezTo>
                        <a:pt x="440" y="138"/>
                        <a:pt x="329" y="107"/>
                        <a:pt x="296" y="91"/>
                      </a:cubicBezTo>
                      <a:cubicBezTo>
                        <a:pt x="263" y="75"/>
                        <a:pt x="304" y="61"/>
                        <a:pt x="296" y="46"/>
                      </a:cubicBezTo>
                      <a:cubicBezTo>
                        <a:pt x="288" y="31"/>
                        <a:pt x="280" y="0"/>
                        <a:pt x="250" y="0"/>
                      </a:cubicBezTo>
                      <a:cubicBezTo>
                        <a:pt x="220" y="0"/>
                        <a:pt x="129" y="31"/>
                        <a:pt x="114" y="46"/>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26" name="Group 63">
                  <a:extLst>
                    <a:ext uri="{FF2B5EF4-FFF2-40B4-BE49-F238E27FC236}">
                      <a16:creationId xmlns:a16="http://schemas.microsoft.com/office/drawing/2014/main" xmlns="" id="{00000000-0008-0000-2400-00001A000000}"/>
                    </a:ext>
                  </a:extLst>
                </xdr:cNvPr>
                <xdr:cNvGrpSpPr>
                  <a:grpSpLocks/>
                </xdr:cNvGrpSpPr>
              </xdr:nvGrpSpPr>
              <xdr:grpSpPr bwMode="auto">
                <a:xfrm>
                  <a:off x="1460" y="2478"/>
                  <a:ext cx="1465" cy="952"/>
                  <a:chOff x="1460" y="2478"/>
                  <a:chExt cx="1465" cy="952"/>
                </a:xfrm>
                <a:grpFill/>
              </xdr:grpSpPr>
              <xdr:sp macro="" textlink="">
                <xdr:nvSpPr>
                  <xdr:cNvPr id="27" name="Freeform 64">
                    <a:extLst>
                      <a:ext uri="{FF2B5EF4-FFF2-40B4-BE49-F238E27FC236}">
                        <a16:creationId xmlns:a16="http://schemas.microsoft.com/office/drawing/2014/main" xmlns="" id="{00000000-0008-0000-2400-00001B000000}"/>
                      </a:ext>
                    </a:extLst>
                  </xdr:cNvPr>
                  <xdr:cNvSpPr>
                    <a:spLocks/>
                  </xdr:cNvSpPr>
                </xdr:nvSpPr>
                <xdr:spPr bwMode="auto">
                  <a:xfrm>
                    <a:off x="2653" y="2795"/>
                    <a:ext cx="272" cy="454"/>
                  </a:xfrm>
                  <a:custGeom>
                    <a:avLst/>
                    <a:gdLst>
                      <a:gd name="T0" fmla="*/ 0 w 272"/>
                      <a:gd name="T1" fmla="*/ 454 h 454"/>
                      <a:gd name="T2" fmla="*/ 46 w 272"/>
                      <a:gd name="T3" fmla="*/ 363 h 454"/>
                      <a:gd name="T4" fmla="*/ 46 w 272"/>
                      <a:gd name="T5" fmla="*/ 318 h 454"/>
                      <a:gd name="T6" fmla="*/ 91 w 272"/>
                      <a:gd name="T7" fmla="*/ 272 h 454"/>
                      <a:gd name="T8" fmla="*/ 136 w 272"/>
                      <a:gd name="T9" fmla="*/ 181 h 454"/>
                      <a:gd name="T10" fmla="*/ 227 w 272"/>
                      <a:gd name="T11" fmla="*/ 181 h 454"/>
                      <a:gd name="T12" fmla="*/ 227 w 272"/>
                      <a:gd name="T13" fmla="*/ 91 h 454"/>
                      <a:gd name="T14" fmla="*/ 272 w 272"/>
                      <a:gd name="T15" fmla="*/ 0 h 45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2" h="454">
                        <a:moveTo>
                          <a:pt x="0" y="454"/>
                        </a:moveTo>
                        <a:cubicBezTo>
                          <a:pt x="19" y="420"/>
                          <a:pt x="38" y="386"/>
                          <a:pt x="46" y="363"/>
                        </a:cubicBezTo>
                        <a:cubicBezTo>
                          <a:pt x="54" y="340"/>
                          <a:pt x="39" y="333"/>
                          <a:pt x="46" y="318"/>
                        </a:cubicBezTo>
                        <a:cubicBezTo>
                          <a:pt x="53" y="303"/>
                          <a:pt x="76" y="295"/>
                          <a:pt x="91" y="272"/>
                        </a:cubicBezTo>
                        <a:cubicBezTo>
                          <a:pt x="106" y="249"/>
                          <a:pt x="113" y="196"/>
                          <a:pt x="136" y="181"/>
                        </a:cubicBezTo>
                        <a:cubicBezTo>
                          <a:pt x="159" y="166"/>
                          <a:pt x="212" y="196"/>
                          <a:pt x="227" y="181"/>
                        </a:cubicBezTo>
                        <a:cubicBezTo>
                          <a:pt x="242" y="166"/>
                          <a:pt x="220" y="121"/>
                          <a:pt x="227" y="91"/>
                        </a:cubicBezTo>
                        <a:cubicBezTo>
                          <a:pt x="234" y="61"/>
                          <a:pt x="253" y="30"/>
                          <a:pt x="272"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28" name="Freeform 65">
                    <a:extLst>
                      <a:ext uri="{FF2B5EF4-FFF2-40B4-BE49-F238E27FC236}">
                        <a16:creationId xmlns:a16="http://schemas.microsoft.com/office/drawing/2014/main" xmlns="" id="{00000000-0008-0000-2400-00001C000000}"/>
                      </a:ext>
                    </a:extLst>
                  </xdr:cNvPr>
                  <xdr:cNvSpPr>
                    <a:spLocks/>
                  </xdr:cNvSpPr>
                </xdr:nvSpPr>
                <xdr:spPr bwMode="auto">
                  <a:xfrm>
                    <a:off x="2290" y="2750"/>
                    <a:ext cx="545" cy="544"/>
                  </a:xfrm>
                  <a:custGeom>
                    <a:avLst/>
                    <a:gdLst>
                      <a:gd name="T0" fmla="*/ 227 w 545"/>
                      <a:gd name="T1" fmla="*/ 544 h 544"/>
                      <a:gd name="T2" fmla="*/ 136 w 545"/>
                      <a:gd name="T3" fmla="*/ 499 h 544"/>
                      <a:gd name="T4" fmla="*/ 46 w 545"/>
                      <a:gd name="T5" fmla="*/ 408 h 544"/>
                      <a:gd name="T6" fmla="*/ 0 w 545"/>
                      <a:gd name="T7" fmla="*/ 317 h 544"/>
                      <a:gd name="T8" fmla="*/ 46 w 545"/>
                      <a:gd name="T9" fmla="*/ 272 h 544"/>
                      <a:gd name="T10" fmla="*/ 136 w 545"/>
                      <a:gd name="T11" fmla="*/ 272 h 544"/>
                      <a:gd name="T12" fmla="*/ 227 w 545"/>
                      <a:gd name="T13" fmla="*/ 181 h 544"/>
                      <a:gd name="T14" fmla="*/ 318 w 545"/>
                      <a:gd name="T15" fmla="*/ 181 h 544"/>
                      <a:gd name="T16" fmla="*/ 363 w 545"/>
                      <a:gd name="T17" fmla="*/ 181 h 544"/>
                      <a:gd name="T18" fmla="*/ 409 w 545"/>
                      <a:gd name="T19" fmla="*/ 136 h 544"/>
                      <a:gd name="T20" fmla="*/ 454 w 545"/>
                      <a:gd name="T21" fmla="*/ 45 h 544"/>
                      <a:gd name="T22" fmla="*/ 545 w 545"/>
                      <a:gd name="T23" fmla="*/ 0 h 5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545" h="544">
                        <a:moveTo>
                          <a:pt x="227" y="544"/>
                        </a:moveTo>
                        <a:cubicBezTo>
                          <a:pt x="196" y="533"/>
                          <a:pt x="166" y="522"/>
                          <a:pt x="136" y="499"/>
                        </a:cubicBezTo>
                        <a:cubicBezTo>
                          <a:pt x="106" y="476"/>
                          <a:pt x="69" y="438"/>
                          <a:pt x="46" y="408"/>
                        </a:cubicBezTo>
                        <a:cubicBezTo>
                          <a:pt x="23" y="378"/>
                          <a:pt x="0" y="340"/>
                          <a:pt x="0" y="317"/>
                        </a:cubicBezTo>
                        <a:cubicBezTo>
                          <a:pt x="0" y="294"/>
                          <a:pt x="23" y="279"/>
                          <a:pt x="46" y="272"/>
                        </a:cubicBezTo>
                        <a:cubicBezTo>
                          <a:pt x="69" y="265"/>
                          <a:pt x="106" y="287"/>
                          <a:pt x="136" y="272"/>
                        </a:cubicBezTo>
                        <a:cubicBezTo>
                          <a:pt x="166" y="257"/>
                          <a:pt x="197" y="196"/>
                          <a:pt x="227" y="181"/>
                        </a:cubicBezTo>
                        <a:cubicBezTo>
                          <a:pt x="257" y="166"/>
                          <a:pt x="295" y="181"/>
                          <a:pt x="318" y="181"/>
                        </a:cubicBezTo>
                        <a:cubicBezTo>
                          <a:pt x="341" y="181"/>
                          <a:pt x="348" y="188"/>
                          <a:pt x="363" y="181"/>
                        </a:cubicBezTo>
                        <a:cubicBezTo>
                          <a:pt x="378" y="174"/>
                          <a:pt x="394" y="159"/>
                          <a:pt x="409" y="136"/>
                        </a:cubicBezTo>
                        <a:cubicBezTo>
                          <a:pt x="424" y="113"/>
                          <a:pt x="431" y="68"/>
                          <a:pt x="454" y="45"/>
                        </a:cubicBezTo>
                        <a:cubicBezTo>
                          <a:pt x="477" y="22"/>
                          <a:pt x="511" y="11"/>
                          <a:pt x="545"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29" name="Freeform 66">
                    <a:extLst>
                      <a:ext uri="{FF2B5EF4-FFF2-40B4-BE49-F238E27FC236}">
                        <a16:creationId xmlns:a16="http://schemas.microsoft.com/office/drawing/2014/main" xmlns="" id="{00000000-0008-0000-2400-00001D000000}"/>
                      </a:ext>
                    </a:extLst>
                  </xdr:cNvPr>
                  <xdr:cNvSpPr>
                    <a:spLocks/>
                  </xdr:cNvSpPr>
                </xdr:nvSpPr>
                <xdr:spPr bwMode="auto">
                  <a:xfrm>
                    <a:off x="2282" y="2614"/>
                    <a:ext cx="144" cy="408"/>
                  </a:xfrm>
                  <a:custGeom>
                    <a:avLst/>
                    <a:gdLst>
                      <a:gd name="T0" fmla="*/ 8 w 144"/>
                      <a:gd name="T1" fmla="*/ 0 h 408"/>
                      <a:gd name="T2" fmla="*/ 8 w 144"/>
                      <a:gd name="T3" fmla="*/ 45 h 408"/>
                      <a:gd name="T4" fmla="*/ 54 w 144"/>
                      <a:gd name="T5" fmla="*/ 90 h 408"/>
                      <a:gd name="T6" fmla="*/ 8 w 144"/>
                      <a:gd name="T7" fmla="*/ 136 h 408"/>
                      <a:gd name="T8" fmla="*/ 8 w 144"/>
                      <a:gd name="T9" fmla="*/ 226 h 408"/>
                      <a:gd name="T10" fmla="*/ 54 w 144"/>
                      <a:gd name="T11" fmla="*/ 272 h 408"/>
                      <a:gd name="T12" fmla="*/ 144 w 144"/>
                      <a:gd name="T13" fmla="*/ 408 h 408"/>
                    </a:gdLst>
                    <a:ahLst/>
                    <a:cxnLst>
                      <a:cxn ang="0">
                        <a:pos x="T0" y="T1"/>
                      </a:cxn>
                      <a:cxn ang="0">
                        <a:pos x="T2" y="T3"/>
                      </a:cxn>
                      <a:cxn ang="0">
                        <a:pos x="T4" y="T5"/>
                      </a:cxn>
                      <a:cxn ang="0">
                        <a:pos x="T6" y="T7"/>
                      </a:cxn>
                      <a:cxn ang="0">
                        <a:pos x="T8" y="T9"/>
                      </a:cxn>
                      <a:cxn ang="0">
                        <a:pos x="T10" y="T11"/>
                      </a:cxn>
                      <a:cxn ang="0">
                        <a:pos x="T12" y="T13"/>
                      </a:cxn>
                    </a:cxnLst>
                    <a:rect l="0" t="0" r="r" b="b"/>
                    <a:pathLst>
                      <a:path w="144" h="408">
                        <a:moveTo>
                          <a:pt x="8" y="0"/>
                        </a:moveTo>
                        <a:cubicBezTo>
                          <a:pt x="4" y="15"/>
                          <a:pt x="0" y="30"/>
                          <a:pt x="8" y="45"/>
                        </a:cubicBezTo>
                        <a:cubicBezTo>
                          <a:pt x="16" y="60"/>
                          <a:pt x="54" y="75"/>
                          <a:pt x="54" y="90"/>
                        </a:cubicBezTo>
                        <a:cubicBezTo>
                          <a:pt x="54" y="105"/>
                          <a:pt x="16" y="113"/>
                          <a:pt x="8" y="136"/>
                        </a:cubicBezTo>
                        <a:cubicBezTo>
                          <a:pt x="0" y="159"/>
                          <a:pt x="0" y="203"/>
                          <a:pt x="8" y="226"/>
                        </a:cubicBezTo>
                        <a:cubicBezTo>
                          <a:pt x="16" y="249"/>
                          <a:pt x="31" y="242"/>
                          <a:pt x="54" y="272"/>
                        </a:cubicBezTo>
                        <a:cubicBezTo>
                          <a:pt x="77" y="302"/>
                          <a:pt x="110" y="355"/>
                          <a:pt x="144" y="408"/>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0" name="Freeform 67">
                    <a:extLst>
                      <a:ext uri="{FF2B5EF4-FFF2-40B4-BE49-F238E27FC236}">
                        <a16:creationId xmlns:a16="http://schemas.microsoft.com/office/drawing/2014/main" xmlns="" id="{00000000-0008-0000-2400-00001E000000}"/>
                      </a:ext>
                    </a:extLst>
                  </xdr:cNvPr>
                  <xdr:cNvSpPr>
                    <a:spLocks/>
                  </xdr:cNvSpPr>
                </xdr:nvSpPr>
                <xdr:spPr bwMode="auto">
                  <a:xfrm>
                    <a:off x="1655" y="3153"/>
                    <a:ext cx="363" cy="277"/>
                  </a:xfrm>
                  <a:custGeom>
                    <a:avLst/>
                    <a:gdLst>
                      <a:gd name="T0" fmla="*/ 0 w 363"/>
                      <a:gd name="T1" fmla="*/ 50 h 277"/>
                      <a:gd name="T2" fmla="*/ 46 w 363"/>
                      <a:gd name="T3" fmla="*/ 50 h 277"/>
                      <a:gd name="T4" fmla="*/ 136 w 363"/>
                      <a:gd name="T5" fmla="*/ 50 h 277"/>
                      <a:gd name="T6" fmla="*/ 182 w 363"/>
                      <a:gd name="T7" fmla="*/ 5 h 277"/>
                      <a:gd name="T8" fmla="*/ 237 w 363"/>
                      <a:gd name="T9" fmla="*/ 17 h 277"/>
                      <a:gd name="T10" fmla="*/ 318 w 363"/>
                      <a:gd name="T11" fmla="*/ 5 h 277"/>
                      <a:gd name="T12" fmla="*/ 329 w 363"/>
                      <a:gd name="T13" fmla="*/ 45 h 277"/>
                      <a:gd name="T14" fmla="*/ 318 w 363"/>
                      <a:gd name="T15" fmla="*/ 96 h 277"/>
                      <a:gd name="T16" fmla="*/ 272 w 363"/>
                      <a:gd name="T17" fmla="*/ 141 h 277"/>
                      <a:gd name="T18" fmla="*/ 227 w 363"/>
                      <a:gd name="T19" fmla="*/ 141 h 277"/>
                      <a:gd name="T20" fmla="*/ 227 w 363"/>
                      <a:gd name="T21" fmla="*/ 186 h 277"/>
                      <a:gd name="T22" fmla="*/ 303 w 363"/>
                      <a:gd name="T23" fmla="*/ 225 h 277"/>
                      <a:gd name="T24" fmla="*/ 309 w 363"/>
                      <a:gd name="T25" fmla="*/ 261 h 277"/>
                      <a:gd name="T26" fmla="*/ 363 w 363"/>
                      <a:gd name="T27" fmla="*/ 277 h 2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63" h="277">
                        <a:moveTo>
                          <a:pt x="0" y="50"/>
                        </a:moveTo>
                        <a:cubicBezTo>
                          <a:pt x="11" y="50"/>
                          <a:pt x="23" y="50"/>
                          <a:pt x="46" y="50"/>
                        </a:cubicBezTo>
                        <a:cubicBezTo>
                          <a:pt x="69" y="50"/>
                          <a:pt x="113" y="57"/>
                          <a:pt x="136" y="50"/>
                        </a:cubicBezTo>
                        <a:cubicBezTo>
                          <a:pt x="159" y="43"/>
                          <a:pt x="165" y="10"/>
                          <a:pt x="182" y="5"/>
                        </a:cubicBezTo>
                        <a:cubicBezTo>
                          <a:pt x="199" y="0"/>
                          <a:pt x="214" y="17"/>
                          <a:pt x="237" y="17"/>
                        </a:cubicBezTo>
                        <a:cubicBezTo>
                          <a:pt x="260" y="17"/>
                          <a:pt x="303" y="0"/>
                          <a:pt x="318" y="5"/>
                        </a:cubicBezTo>
                        <a:cubicBezTo>
                          <a:pt x="333" y="10"/>
                          <a:pt x="329" y="30"/>
                          <a:pt x="329" y="45"/>
                        </a:cubicBezTo>
                        <a:cubicBezTo>
                          <a:pt x="329" y="60"/>
                          <a:pt x="327" y="80"/>
                          <a:pt x="318" y="96"/>
                        </a:cubicBezTo>
                        <a:cubicBezTo>
                          <a:pt x="309" y="112"/>
                          <a:pt x="287" y="134"/>
                          <a:pt x="272" y="141"/>
                        </a:cubicBezTo>
                        <a:cubicBezTo>
                          <a:pt x="257" y="148"/>
                          <a:pt x="234" y="134"/>
                          <a:pt x="227" y="141"/>
                        </a:cubicBezTo>
                        <a:cubicBezTo>
                          <a:pt x="220" y="148"/>
                          <a:pt x="214" y="172"/>
                          <a:pt x="227" y="186"/>
                        </a:cubicBezTo>
                        <a:cubicBezTo>
                          <a:pt x="240" y="200"/>
                          <a:pt x="289" y="213"/>
                          <a:pt x="303" y="225"/>
                        </a:cubicBezTo>
                        <a:cubicBezTo>
                          <a:pt x="317" y="237"/>
                          <a:pt x="299" y="252"/>
                          <a:pt x="309" y="261"/>
                        </a:cubicBezTo>
                        <a:cubicBezTo>
                          <a:pt x="319" y="270"/>
                          <a:pt x="352" y="274"/>
                          <a:pt x="363" y="277"/>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1" name="Freeform 68">
                    <a:extLst>
                      <a:ext uri="{FF2B5EF4-FFF2-40B4-BE49-F238E27FC236}">
                        <a16:creationId xmlns:a16="http://schemas.microsoft.com/office/drawing/2014/main" xmlns="" id="{00000000-0008-0000-2400-00001F000000}"/>
                      </a:ext>
                    </a:extLst>
                  </xdr:cNvPr>
                  <xdr:cNvSpPr>
                    <a:spLocks/>
                  </xdr:cNvSpPr>
                </xdr:nvSpPr>
                <xdr:spPr bwMode="auto">
                  <a:xfrm>
                    <a:off x="1973" y="3059"/>
                    <a:ext cx="317" cy="106"/>
                  </a:xfrm>
                  <a:custGeom>
                    <a:avLst/>
                    <a:gdLst>
                      <a:gd name="T0" fmla="*/ 0 w 317"/>
                      <a:gd name="T1" fmla="*/ 99 h 106"/>
                      <a:gd name="T2" fmla="*/ 45 w 317"/>
                      <a:gd name="T3" fmla="*/ 99 h 106"/>
                      <a:gd name="T4" fmla="*/ 91 w 317"/>
                      <a:gd name="T5" fmla="*/ 54 h 106"/>
                      <a:gd name="T6" fmla="*/ 136 w 317"/>
                      <a:gd name="T7" fmla="*/ 54 h 106"/>
                      <a:gd name="T8" fmla="*/ 181 w 317"/>
                      <a:gd name="T9" fmla="*/ 8 h 106"/>
                      <a:gd name="T10" fmla="*/ 272 w 317"/>
                      <a:gd name="T11" fmla="*/ 8 h 106"/>
                      <a:gd name="T12" fmla="*/ 317 w 317"/>
                      <a:gd name="T13" fmla="*/ 8 h 106"/>
                    </a:gdLst>
                    <a:ahLst/>
                    <a:cxnLst>
                      <a:cxn ang="0">
                        <a:pos x="T0" y="T1"/>
                      </a:cxn>
                      <a:cxn ang="0">
                        <a:pos x="T2" y="T3"/>
                      </a:cxn>
                      <a:cxn ang="0">
                        <a:pos x="T4" y="T5"/>
                      </a:cxn>
                      <a:cxn ang="0">
                        <a:pos x="T6" y="T7"/>
                      </a:cxn>
                      <a:cxn ang="0">
                        <a:pos x="T8" y="T9"/>
                      </a:cxn>
                      <a:cxn ang="0">
                        <a:pos x="T10" y="T11"/>
                      </a:cxn>
                      <a:cxn ang="0">
                        <a:pos x="T12" y="T13"/>
                      </a:cxn>
                    </a:cxnLst>
                    <a:rect l="0" t="0" r="r" b="b"/>
                    <a:pathLst>
                      <a:path w="317" h="106">
                        <a:moveTo>
                          <a:pt x="0" y="99"/>
                        </a:moveTo>
                        <a:cubicBezTo>
                          <a:pt x="15" y="102"/>
                          <a:pt x="30" y="106"/>
                          <a:pt x="45" y="99"/>
                        </a:cubicBezTo>
                        <a:cubicBezTo>
                          <a:pt x="60" y="92"/>
                          <a:pt x="76" y="61"/>
                          <a:pt x="91" y="54"/>
                        </a:cubicBezTo>
                        <a:cubicBezTo>
                          <a:pt x="106" y="47"/>
                          <a:pt x="121" y="62"/>
                          <a:pt x="136" y="54"/>
                        </a:cubicBezTo>
                        <a:cubicBezTo>
                          <a:pt x="151" y="46"/>
                          <a:pt x="158" y="16"/>
                          <a:pt x="181" y="8"/>
                        </a:cubicBezTo>
                        <a:cubicBezTo>
                          <a:pt x="204" y="0"/>
                          <a:pt x="249" y="8"/>
                          <a:pt x="272" y="8"/>
                        </a:cubicBezTo>
                        <a:cubicBezTo>
                          <a:pt x="295" y="8"/>
                          <a:pt x="306" y="8"/>
                          <a:pt x="317" y="8"/>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2" name="Freeform 69">
                    <a:extLst>
                      <a:ext uri="{FF2B5EF4-FFF2-40B4-BE49-F238E27FC236}">
                        <a16:creationId xmlns:a16="http://schemas.microsoft.com/office/drawing/2014/main" xmlns="" id="{00000000-0008-0000-2400-000020000000}"/>
                      </a:ext>
                    </a:extLst>
                  </xdr:cNvPr>
                  <xdr:cNvSpPr>
                    <a:spLocks/>
                  </xdr:cNvSpPr>
                </xdr:nvSpPr>
                <xdr:spPr bwMode="auto">
                  <a:xfrm>
                    <a:off x="1591" y="2697"/>
                    <a:ext cx="578" cy="461"/>
                  </a:xfrm>
                  <a:custGeom>
                    <a:avLst/>
                    <a:gdLst>
                      <a:gd name="T0" fmla="*/ 19 w 578"/>
                      <a:gd name="T1" fmla="*/ 461 h 461"/>
                      <a:gd name="T2" fmla="*/ 49 w 578"/>
                      <a:gd name="T3" fmla="*/ 407 h 461"/>
                      <a:gd name="T4" fmla="*/ 47 w 578"/>
                      <a:gd name="T5" fmla="*/ 321 h 461"/>
                      <a:gd name="T6" fmla="*/ 41 w 578"/>
                      <a:gd name="T7" fmla="*/ 237 h 461"/>
                      <a:gd name="T8" fmla="*/ 1 w 578"/>
                      <a:gd name="T9" fmla="*/ 205 h 461"/>
                      <a:gd name="T10" fmla="*/ 33 w 578"/>
                      <a:gd name="T11" fmla="*/ 149 h 461"/>
                      <a:gd name="T12" fmla="*/ 87 w 578"/>
                      <a:gd name="T13" fmla="*/ 161 h 461"/>
                      <a:gd name="T14" fmla="*/ 110 w 578"/>
                      <a:gd name="T15" fmla="*/ 143 h 461"/>
                      <a:gd name="T16" fmla="*/ 131 w 578"/>
                      <a:gd name="T17" fmla="*/ 79 h 461"/>
                      <a:gd name="T18" fmla="*/ 189 w 578"/>
                      <a:gd name="T19" fmla="*/ 65 h 461"/>
                      <a:gd name="T20" fmla="*/ 200 w 578"/>
                      <a:gd name="T21" fmla="*/ 7 h 461"/>
                      <a:gd name="T22" fmla="*/ 267 w 578"/>
                      <a:gd name="T23" fmla="*/ 23 h 461"/>
                      <a:gd name="T24" fmla="*/ 315 w 578"/>
                      <a:gd name="T25" fmla="*/ 39 h 461"/>
                      <a:gd name="T26" fmla="*/ 336 w 578"/>
                      <a:gd name="T27" fmla="*/ 98 h 461"/>
                      <a:gd name="T28" fmla="*/ 381 w 578"/>
                      <a:gd name="T29" fmla="*/ 145 h 461"/>
                      <a:gd name="T30" fmla="*/ 382 w 578"/>
                      <a:gd name="T31" fmla="*/ 234 h 461"/>
                      <a:gd name="T32" fmla="*/ 473 w 578"/>
                      <a:gd name="T33" fmla="*/ 279 h 461"/>
                      <a:gd name="T34" fmla="*/ 563 w 578"/>
                      <a:gd name="T35" fmla="*/ 325 h 461"/>
                      <a:gd name="T36" fmla="*/ 563 w 578"/>
                      <a:gd name="T37" fmla="*/ 370 h 4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78" h="461">
                        <a:moveTo>
                          <a:pt x="19" y="461"/>
                        </a:moveTo>
                        <a:cubicBezTo>
                          <a:pt x="24" y="452"/>
                          <a:pt x="44" y="430"/>
                          <a:pt x="49" y="407"/>
                        </a:cubicBezTo>
                        <a:cubicBezTo>
                          <a:pt x="54" y="384"/>
                          <a:pt x="48" y="349"/>
                          <a:pt x="47" y="321"/>
                        </a:cubicBezTo>
                        <a:cubicBezTo>
                          <a:pt x="46" y="293"/>
                          <a:pt x="49" y="256"/>
                          <a:pt x="41" y="237"/>
                        </a:cubicBezTo>
                        <a:cubicBezTo>
                          <a:pt x="33" y="218"/>
                          <a:pt x="2" y="220"/>
                          <a:pt x="1" y="205"/>
                        </a:cubicBezTo>
                        <a:cubicBezTo>
                          <a:pt x="0" y="190"/>
                          <a:pt x="19" y="156"/>
                          <a:pt x="33" y="149"/>
                        </a:cubicBezTo>
                        <a:cubicBezTo>
                          <a:pt x="47" y="142"/>
                          <a:pt x="74" y="162"/>
                          <a:pt x="87" y="161"/>
                        </a:cubicBezTo>
                        <a:cubicBezTo>
                          <a:pt x="100" y="160"/>
                          <a:pt x="103" y="157"/>
                          <a:pt x="110" y="143"/>
                        </a:cubicBezTo>
                        <a:cubicBezTo>
                          <a:pt x="117" y="129"/>
                          <a:pt x="118" y="92"/>
                          <a:pt x="131" y="79"/>
                        </a:cubicBezTo>
                        <a:cubicBezTo>
                          <a:pt x="144" y="66"/>
                          <a:pt x="178" y="77"/>
                          <a:pt x="189" y="65"/>
                        </a:cubicBezTo>
                        <a:cubicBezTo>
                          <a:pt x="200" y="53"/>
                          <a:pt x="187" y="14"/>
                          <a:pt x="200" y="7"/>
                        </a:cubicBezTo>
                        <a:cubicBezTo>
                          <a:pt x="213" y="0"/>
                          <a:pt x="248" y="18"/>
                          <a:pt x="267" y="23"/>
                        </a:cubicBezTo>
                        <a:cubicBezTo>
                          <a:pt x="286" y="28"/>
                          <a:pt x="304" y="27"/>
                          <a:pt x="315" y="39"/>
                        </a:cubicBezTo>
                        <a:cubicBezTo>
                          <a:pt x="326" y="51"/>
                          <a:pt x="325" y="80"/>
                          <a:pt x="336" y="98"/>
                        </a:cubicBezTo>
                        <a:cubicBezTo>
                          <a:pt x="347" y="116"/>
                          <a:pt x="373" y="122"/>
                          <a:pt x="381" y="145"/>
                        </a:cubicBezTo>
                        <a:cubicBezTo>
                          <a:pt x="389" y="168"/>
                          <a:pt x="367" y="212"/>
                          <a:pt x="382" y="234"/>
                        </a:cubicBezTo>
                        <a:cubicBezTo>
                          <a:pt x="397" y="256"/>
                          <a:pt x="443" y="264"/>
                          <a:pt x="473" y="279"/>
                        </a:cubicBezTo>
                        <a:cubicBezTo>
                          <a:pt x="503" y="294"/>
                          <a:pt x="548" y="310"/>
                          <a:pt x="563" y="325"/>
                        </a:cubicBezTo>
                        <a:cubicBezTo>
                          <a:pt x="578" y="340"/>
                          <a:pt x="570" y="355"/>
                          <a:pt x="563" y="37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3" name="Freeform 70">
                    <a:extLst>
                      <a:ext uri="{FF2B5EF4-FFF2-40B4-BE49-F238E27FC236}">
                        <a16:creationId xmlns:a16="http://schemas.microsoft.com/office/drawing/2014/main" xmlns="" id="{00000000-0008-0000-2400-000021000000}"/>
                      </a:ext>
                    </a:extLst>
                  </xdr:cNvPr>
                  <xdr:cNvSpPr>
                    <a:spLocks/>
                  </xdr:cNvSpPr>
                </xdr:nvSpPr>
                <xdr:spPr bwMode="auto">
                  <a:xfrm>
                    <a:off x="1878" y="2478"/>
                    <a:ext cx="186" cy="242"/>
                  </a:xfrm>
                  <a:custGeom>
                    <a:avLst/>
                    <a:gdLst>
                      <a:gd name="T0" fmla="*/ 0 w 186"/>
                      <a:gd name="T1" fmla="*/ 242 h 242"/>
                      <a:gd name="T2" fmla="*/ 49 w 186"/>
                      <a:gd name="T3" fmla="*/ 181 h 242"/>
                      <a:gd name="T4" fmla="*/ 4 w 186"/>
                      <a:gd name="T5" fmla="*/ 136 h 242"/>
                      <a:gd name="T6" fmla="*/ 49 w 186"/>
                      <a:gd name="T7" fmla="*/ 90 h 242"/>
                      <a:gd name="T8" fmla="*/ 140 w 186"/>
                      <a:gd name="T9" fmla="*/ 45 h 242"/>
                      <a:gd name="T10" fmla="*/ 186 w 186"/>
                      <a:gd name="T11" fmla="*/ 0 h 242"/>
                    </a:gdLst>
                    <a:ahLst/>
                    <a:cxnLst>
                      <a:cxn ang="0">
                        <a:pos x="T0" y="T1"/>
                      </a:cxn>
                      <a:cxn ang="0">
                        <a:pos x="T2" y="T3"/>
                      </a:cxn>
                      <a:cxn ang="0">
                        <a:pos x="T4" y="T5"/>
                      </a:cxn>
                      <a:cxn ang="0">
                        <a:pos x="T6" y="T7"/>
                      </a:cxn>
                      <a:cxn ang="0">
                        <a:pos x="T8" y="T9"/>
                      </a:cxn>
                      <a:cxn ang="0">
                        <a:pos x="T10" y="T11"/>
                      </a:cxn>
                    </a:cxnLst>
                    <a:rect l="0" t="0" r="r" b="b"/>
                    <a:pathLst>
                      <a:path w="186" h="242">
                        <a:moveTo>
                          <a:pt x="0" y="242"/>
                        </a:moveTo>
                        <a:cubicBezTo>
                          <a:pt x="8" y="232"/>
                          <a:pt x="48" y="199"/>
                          <a:pt x="49" y="181"/>
                        </a:cubicBezTo>
                        <a:cubicBezTo>
                          <a:pt x="50" y="163"/>
                          <a:pt x="4" y="151"/>
                          <a:pt x="4" y="136"/>
                        </a:cubicBezTo>
                        <a:cubicBezTo>
                          <a:pt x="4" y="121"/>
                          <a:pt x="26" y="105"/>
                          <a:pt x="49" y="90"/>
                        </a:cubicBezTo>
                        <a:cubicBezTo>
                          <a:pt x="72" y="75"/>
                          <a:pt x="117" y="60"/>
                          <a:pt x="140" y="45"/>
                        </a:cubicBezTo>
                        <a:cubicBezTo>
                          <a:pt x="163" y="30"/>
                          <a:pt x="174" y="15"/>
                          <a:pt x="186"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4" name="Freeform 71">
                    <a:extLst>
                      <a:ext uri="{FF2B5EF4-FFF2-40B4-BE49-F238E27FC236}">
                        <a16:creationId xmlns:a16="http://schemas.microsoft.com/office/drawing/2014/main" xmlns="" id="{00000000-0008-0000-2400-000022000000}"/>
                      </a:ext>
                    </a:extLst>
                  </xdr:cNvPr>
                  <xdr:cNvSpPr>
                    <a:spLocks/>
                  </xdr:cNvSpPr>
                </xdr:nvSpPr>
                <xdr:spPr bwMode="auto">
                  <a:xfrm>
                    <a:off x="1460" y="2668"/>
                    <a:ext cx="252" cy="132"/>
                  </a:xfrm>
                  <a:custGeom>
                    <a:avLst/>
                    <a:gdLst>
                      <a:gd name="T0" fmla="*/ 0 w 252"/>
                      <a:gd name="T1" fmla="*/ 10 h 132"/>
                      <a:gd name="T2" fmla="*/ 32 w 252"/>
                      <a:gd name="T3" fmla="*/ 6 h 132"/>
                      <a:gd name="T4" fmla="*/ 70 w 252"/>
                      <a:gd name="T5" fmla="*/ 46 h 132"/>
                      <a:gd name="T6" fmla="*/ 108 w 252"/>
                      <a:gd name="T7" fmla="*/ 46 h 132"/>
                      <a:gd name="T8" fmla="*/ 140 w 252"/>
                      <a:gd name="T9" fmla="*/ 82 h 132"/>
                      <a:gd name="T10" fmla="*/ 186 w 252"/>
                      <a:gd name="T11" fmla="*/ 74 h 132"/>
                      <a:gd name="T12" fmla="*/ 252 w 252"/>
                      <a:gd name="T13" fmla="*/ 132 h 132"/>
                    </a:gdLst>
                    <a:ahLst/>
                    <a:cxnLst>
                      <a:cxn ang="0">
                        <a:pos x="T0" y="T1"/>
                      </a:cxn>
                      <a:cxn ang="0">
                        <a:pos x="T2" y="T3"/>
                      </a:cxn>
                      <a:cxn ang="0">
                        <a:pos x="T4" y="T5"/>
                      </a:cxn>
                      <a:cxn ang="0">
                        <a:pos x="T6" y="T7"/>
                      </a:cxn>
                      <a:cxn ang="0">
                        <a:pos x="T8" y="T9"/>
                      </a:cxn>
                      <a:cxn ang="0">
                        <a:pos x="T10" y="T11"/>
                      </a:cxn>
                      <a:cxn ang="0">
                        <a:pos x="T12" y="T13"/>
                      </a:cxn>
                    </a:cxnLst>
                    <a:rect l="0" t="0" r="r" b="b"/>
                    <a:pathLst>
                      <a:path w="252" h="132">
                        <a:moveTo>
                          <a:pt x="0" y="10"/>
                        </a:moveTo>
                        <a:cubicBezTo>
                          <a:pt x="5" y="9"/>
                          <a:pt x="20" y="0"/>
                          <a:pt x="32" y="6"/>
                        </a:cubicBezTo>
                        <a:cubicBezTo>
                          <a:pt x="44" y="12"/>
                          <a:pt x="57" y="39"/>
                          <a:pt x="70" y="46"/>
                        </a:cubicBezTo>
                        <a:cubicBezTo>
                          <a:pt x="83" y="53"/>
                          <a:pt x="96" y="40"/>
                          <a:pt x="108" y="46"/>
                        </a:cubicBezTo>
                        <a:cubicBezTo>
                          <a:pt x="120" y="52"/>
                          <a:pt x="127" y="77"/>
                          <a:pt x="140" y="82"/>
                        </a:cubicBezTo>
                        <a:cubicBezTo>
                          <a:pt x="153" y="87"/>
                          <a:pt x="167" y="66"/>
                          <a:pt x="186" y="74"/>
                        </a:cubicBezTo>
                        <a:cubicBezTo>
                          <a:pt x="205" y="82"/>
                          <a:pt x="238" y="120"/>
                          <a:pt x="252" y="13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grpSp>
      </xdr:grpSp>
      <xdr:sp macro="" textlink="">
        <xdr:nvSpPr>
          <xdr:cNvPr id="4" name="Text Box 250">
            <a:extLst>
              <a:ext uri="{FF2B5EF4-FFF2-40B4-BE49-F238E27FC236}">
                <a16:creationId xmlns:a16="http://schemas.microsoft.com/office/drawing/2014/main" xmlns="" id="{00000000-0008-0000-2400-000004000000}"/>
              </a:ext>
            </a:extLst>
          </xdr:cNvPr>
          <xdr:cNvSpPr txBox="1">
            <a:spLocks noChangeArrowheads="1"/>
          </xdr:cNvSpPr>
        </xdr:nvSpPr>
        <xdr:spPr bwMode="auto">
          <a:xfrm>
            <a:off x="2836240" y="1341709"/>
            <a:ext cx="1312003" cy="353680"/>
          </a:xfrm>
          <a:prstGeom prst="rect">
            <a:avLst/>
          </a:prstGeom>
          <a:gr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a:ln>
                  <a:noFill/>
                </a:ln>
                <a:solidFill>
                  <a:srgbClr val="000000"/>
                </a:solidFill>
                <a:effectLst/>
                <a:uLnTx/>
                <a:uFillTx/>
                <a:latin typeface="Calibri" panose="020F0502020204030204" pitchFamily="34" charset="0"/>
                <a:ea typeface="ＭＳ Ｐゴシック"/>
              </a:rPr>
              <a:t>NOROESTE</a:t>
            </a:r>
          </a:p>
        </xdr:txBody>
      </xdr:sp>
      <xdr:sp macro="" textlink="">
        <xdr:nvSpPr>
          <xdr:cNvPr id="5" name="Text Box 270">
            <a:extLst>
              <a:ext uri="{FF2B5EF4-FFF2-40B4-BE49-F238E27FC236}">
                <a16:creationId xmlns:a16="http://schemas.microsoft.com/office/drawing/2014/main" xmlns="" id="{00000000-0008-0000-2400-000005000000}"/>
              </a:ext>
            </a:extLst>
          </xdr:cNvPr>
          <xdr:cNvSpPr txBox="1">
            <a:spLocks noChangeArrowheads="1"/>
          </xdr:cNvSpPr>
        </xdr:nvSpPr>
        <xdr:spPr bwMode="auto">
          <a:xfrm>
            <a:off x="3469414" y="2444179"/>
            <a:ext cx="1682231" cy="322479"/>
          </a:xfrm>
          <a:prstGeom prst="rect">
            <a:avLst/>
          </a:prstGeom>
          <a:gr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050" b="1" i="0" u="none" strike="noStrike" kern="0" cap="none" spc="0" normalizeH="0" baseline="0">
                <a:ln>
                  <a:noFill/>
                </a:ln>
                <a:solidFill>
                  <a:srgbClr val="000000"/>
                </a:solidFill>
                <a:effectLst/>
                <a:uLnTx/>
                <a:uFillTx/>
                <a:latin typeface="Calibri" panose="020F0502020204030204" pitchFamily="34" charset="0"/>
                <a:ea typeface="ＭＳ Ｐゴシック"/>
              </a:rPr>
              <a:t>RESTO CENTRO</a:t>
            </a:r>
          </a:p>
        </xdr:txBody>
      </xdr:sp>
      <xdr:sp macro="" textlink="">
        <xdr:nvSpPr>
          <xdr:cNvPr id="6" name="Text Box 280">
            <a:extLst>
              <a:ext uri="{FF2B5EF4-FFF2-40B4-BE49-F238E27FC236}">
                <a16:creationId xmlns:a16="http://schemas.microsoft.com/office/drawing/2014/main" xmlns="" id="{00000000-0008-0000-2400-000006000000}"/>
              </a:ext>
            </a:extLst>
          </xdr:cNvPr>
          <xdr:cNvSpPr txBox="1">
            <a:spLocks noChangeArrowheads="1"/>
          </xdr:cNvSpPr>
        </xdr:nvSpPr>
        <xdr:spPr bwMode="auto">
          <a:xfrm>
            <a:off x="3926395" y="4478185"/>
            <a:ext cx="1521123" cy="353680"/>
          </a:xfrm>
          <a:prstGeom prst="rect">
            <a:avLst/>
          </a:prstGeom>
          <a:gr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a:ln>
                  <a:noFill/>
                </a:ln>
                <a:solidFill>
                  <a:srgbClr val="000000"/>
                </a:solidFill>
                <a:effectLst/>
                <a:uLnTx/>
                <a:uFillTx/>
                <a:latin typeface="Calibri" panose="020F0502020204030204" pitchFamily="34" charset="0"/>
                <a:ea typeface="ＭＳ Ｐゴシック"/>
              </a:rPr>
              <a:t>ANDALUCÍA</a:t>
            </a:r>
          </a:p>
        </xdr:txBody>
      </xdr:sp>
      <xdr:sp macro="" textlink="">
        <xdr:nvSpPr>
          <xdr:cNvPr id="7" name="Text Box 290">
            <a:extLst>
              <a:ext uri="{FF2B5EF4-FFF2-40B4-BE49-F238E27FC236}">
                <a16:creationId xmlns:a16="http://schemas.microsoft.com/office/drawing/2014/main" xmlns="" id="{00000000-0008-0000-2400-000007000000}"/>
              </a:ext>
            </a:extLst>
          </xdr:cNvPr>
          <xdr:cNvSpPr txBox="1">
            <a:spLocks noChangeArrowheads="1"/>
          </xdr:cNvSpPr>
        </xdr:nvSpPr>
        <xdr:spPr bwMode="auto">
          <a:xfrm>
            <a:off x="5640399" y="3770515"/>
            <a:ext cx="1220303" cy="343221"/>
          </a:xfrm>
          <a:prstGeom prst="rect">
            <a:avLst/>
          </a:prstGeom>
          <a:gr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050" b="1" i="0" u="none" strike="noStrike" kern="0" cap="none" spc="0" normalizeH="0" baseline="0">
                <a:ln>
                  <a:noFill/>
                </a:ln>
                <a:solidFill>
                  <a:srgbClr val="000000"/>
                </a:solidFill>
                <a:effectLst/>
                <a:uLnTx/>
                <a:uFillTx/>
                <a:latin typeface="Calibri" panose="020F0502020204030204" pitchFamily="34" charset="0"/>
                <a:ea typeface="ＭＳ Ｐゴシック"/>
              </a:rPr>
              <a:t>LEVANTE</a:t>
            </a:r>
          </a:p>
        </xdr:txBody>
      </xdr:sp>
      <xdr:sp macro="" textlink="">
        <xdr:nvSpPr>
          <xdr:cNvPr id="8" name="Oval 297">
            <a:extLst>
              <a:ext uri="{FF2B5EF4-FFF2-40B4-BE49-F238E27FC236}">
                <a16:creationId xmlns:a16="http://schemas.microsoft.com/office/drawing/2014/main" xmlns="" id="{00000000-0008-0000-2400-000008000000}"/>
              </a:ext>
            </a:extLst>
          </xdr:cNvPr>
          <xdr:cNvSpPr>
            <a:spLocks/>
          </xdr:cNvSpPr>
        </xdr:nvSpPr>
        <xdr:spPr bwMode="auto">
          <a:xfrm>
            <a:off x="4925033" y="2799944"/>
            <a:ext cx="264658" cy="261096"/>
          </a:xfrm>
          <a:prstGeom prst="ellipse">
            <a:avLst/>
          </a:prstGeom>
          <a:grpFill/>
          <a:ln w="25400">
            <a:solidFill>
              <a:srgbClr val="C0C0C0">
                <a:alpha val="0"/>
              </a:srgbClr>
            </a:solidFill>
            <a:miter lim="800000"/>
            <a:headEnd/>
            <a:tailEnd/>
          </a:ln>
        </xdr:spPr>
        <xdr:txBody>
          <a:bodyPr wrap="square" lIns="0" tIns="0" rIns="0" bIns="0"/>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9" name="Text Box 311">
            <a:extLst>
              <a:ext uri="{FF2B5EF4-FFF2-40B4-BE49-F238E27FC236}">
                <a16:creationId xmlns:a16="http://schemas.microsoft.com/office/drawing/2014/main" xmlns="" id="{00000000-0008-0000-2400-000009000000}"/>
              </a:ext>
            </a:extLst>
          </xdr:cNvPr>
          <xdr:cNvSpPr txBox="1">
            <a:spLocks noChangeArrowheads="1"/>
          </xdr:cNvSpPr>
        </xdr:nvSpPr>
        <xdr:spPr bwMode="auto">
          <a:xfrm>
            <a:off x="6286366" y="1700840"/>
            <a:ext cx="2365906" cy="343221"/>
          </a:xfrm>
          <a:prstGeom prst="rect">
            <a:avLst/>
          </a:prstGeom>
          <a:gr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050" b="1" i="0" u="none" strike="noStrike" kern="0" cap="none" spc="0" normalizeH="0" baseline="0">
                <a:ln>
                  <a:noFill/>
                </a:ln>
                <a:solidFill>
                  <a:srgbClr val="000000"/>
                </a:solidFill>
                <a:effectLst/>
                <a:uLnTx/>
                <a:uFillTx/>
                <a:latin typeface="Calibri" panose="020F0502020204030204" pitchFamily="34" charset="0"/>
                <a:ea typeface="ＭＳ Ｐゴシック"/>
              </a:rPr>
              <a:t>REST. CAT/ARAGÓN</a:t>
            </a:r>
          </a:p>
        </xdr:txBody>
      </xdr:sp>
      <xdr:sp macro="" textlink="">
        <xdr:nvSpPr>
          <xdr:cNvPr id="10" name="Oval 335">
            <a:extLst>
              <a:ext uri="{FF2B5EF4-FFF2-40B4-BE49-F238E27FC236}">
                <a16:creationId xmlns:a16="http://schemas.microsoft.com/office/drawing/2014/main" xmlns="" id="{00000000-0008-0000-2400-00000A000000}"/>
              </a:ext>
            </a:extLst>
          </xdr:cNvPr>
          <xdr:cNvSpPr>
            <a:spLocks/>
          </xdr:cNvSpPr>
        </xdr:nvSpPr>
        <xdr:spPr bwMode="auto">
          <a:xfrm>
            <a:off x="7584843" y="2091473"/>
            <a:ext cx="264658" cy="261096"/>
          </a:xfrm>
          <a:prstGeom prst="ellipse">
            <a:avLst/>
          </a:prstGeom>
          <a:grpFill/>
          <a:ln w="25400">
            <a:solidFill>
              <a:srgbClr val="C0C0C0">
                <a:alpha val="0"/>
              </a:srgbClr>
            </a:solidFill>
            <a:miter lim="800000"/>
            <a:headEnd/>
            <a:tailEnd/>
          </a:ln>
        </xdr:spPr>
        <xdr:txBody>
          <a:bodyPr wrap="square" lIns="0" tIns="0" rIns="0" bIns="0"/>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11" name="Group 353">
            <a:extLst>
              <a:ext uri="{FF2B5EF4-FFF2-40B4-BE49-F238E27FC236}">
                <a16:creationId xmlns:a16="http://schemas.microsoft.com/office/drawing/2014/main" xmlns="" id="{00000000-0008-0000-2400-00000B000000}"/>
              </a:ext>
            </a:extLst>
          </xdr:cNvPr>
          <xdr:cNvGrpSpPr>
            <a:grpSpLocks/>
          </xdr:cNvGrpSpPr>
        </xdr:nvGrpSpPr>
        <xdr:grpSpPr bwMode="auto">
          <a:xfrm>
            <a:off x="4516467" y="2835048"/>
            <a:ext cx="1194267" cy="329803"/>
            <a:chOff x="2128" y="1750"/>
            <a:chExt cx="722" cy="216"/>
          </a:xfrm>
          <a:grpFill/>
        </xdr:grpSpPr>
        <xdr:sp macro="" textlink="">
          <xdr:nvSpPr>
            <xdr:cNvPr id="15" name="Rectangle 354">
              <a:extLst>
                <a:ext uri="{FF2B5EF4-FFF2-40B4-BE49-F238E27FC236}">
                  <a16:creationId xmlns:a16="http://schemas.microsoft.com/office/drawing/2014/main" xmlns="" id="{00000000-0008-0000-2400-00000F000000}"/>
                </a:ext>
              </a:extLst>
            </xdr:cNvPr>
            <xdr:cNvSpPr>
              <a:spLocks/>
            </xdr:cNvSpPr>
          </xdr:nvSpPr>
          <xdr:spPr bwMode="auto">
            <a:xfrm>
              <a:off x="2128" y="1780"/>
              <a:ext cx="722" cy="186"/>
            </a:xfrm>
            <a:prstGeom prst="rect">
              <a:avLst/>
            </a:prstGeom>
            <a:grpFill/>
            <a:ln>
              <a:noFill/>
            </a:ln>
            <a:extLst>
              <a:ext uri="{91240B29-F687-4F45-9708-019B960494DF}">
                <a14:hiddenLine xmlns:a14="http://schemas.microsoft.com/office/drawing/2010/main" w="12700">
                  <a:solidFill>
                    <a:schemeClr val="tx1"/>
                  </a:solidFill>
                  <a:miter lim="800000"/>
                  <a:headEnd/>
                  <a:tailEnd/>
                </a14:hiddenLine>
              </a:ext>
            </a:extLst>
          </xdr:spPr>
          <xdr:txBody>
            <a:bodyPr wrap="square" lIns="0" tIns="0" rIns="0" bIns="0" anchor="ct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algn="ctr" defTabSz="665163"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a:ln>
                    <a:noFill/>
                  </a:ln>
                  <a:solidFill>
                    <a:srgbClr val="000000"/>
                  </a:solidFill>
                  <a:effectLst/>
                  <a:uLnTx/>
                  <a:uFillTx/>
                  <a:latin typeface="Calibri" panose="020F0502020204030204" pitchFamily="34" charset="0"/>
                  <a:ea typeface="ＭＳ Ｐゴシック"/>
                  <a:sym typeface="Arial Black" pitchFamily="34" charset="0"/>
                </a:rPr>
                <a:t>AMM</a:t>
              </a:r>
            </a:p>
          </xdr:txBody>
        </xdr:sp>
        <xdr:sp macro="" textlink="">
          <xdr:nvSpPr>
            <xdr:cNvPr id="16" name="Oval 355">
              <a:extLst>
                <a:ext uri="{FF2B5EF4-FFF2-40B4-BE49-F238E27FC236}">
                  <a16:creationId xmlns:a16="http://schemas.microsoft.com/office/drawing/2014/main" xmlns="" id="{00000000-0008-0000-2400-000010000000}"/>
                </a:ext>
              </a:extLst>
            </xdr:cNvPr>
            <xdr:cNvSpPr>
              <a:spLocks/>
            </xdr:cNvSpPr>
          </xdr:nvSpPr>
          <xdr:spPr bwMode="auto">
            <a:xfrm>
              <a:off x="2403" y="1750"/>
              <a:ext cx="105" cy="111"/>
            </a:xfrm>
            <a:prstGeom prst="ellipse">
              <a:avLst/>
            </a:prstGeom>
            <a:grpFill/>
            <a:ln w="25400">
              <a:solidFill>
                <a:srgbClr val="C0C0C0">
                  <a:alpha val="0"/>
                </a:srgbClr>
              </a:solidFill>
              <a:miter lim="800000"/>
              <a:headEnd/>
              <a:tailEnd/>
            </a:ln>
          </xdr:spPr>
          <xdr:txBody>
            <a:bodyPr wrap="square" lIns="0" tIns="0" rIns="0" bIns="0"/>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sp macro="" textlink="">
        <xdr:nvSpPr>
          <xdr:cNvPr id="12" name="Rectangle 357">
            <a:extLst>
              <a:ext uri="{FF2B5EF4-FFF2-40B4-BE49-F238E27FC236}">
                <a16:creationId xmlns:a16="http://schemas.microsoft.com/office/drawing/2014/main" xmlns="" id="{00000000-0008-0000-2400-00000C000000}"/>
              </a:ext>
            </a:extLst>
          </xdr:cNvPr>
          <xdr:cNvSpPr>
            <a:spLocks/>
          </xdr:cNvSpPr>
        </xdr:nvSpPr>
        <xdr:spPr bwMode="auto">
          <a:xfrm>
            <a:off x="7323000" y="2053508"/>
            <a:ext cx="676415" cy="313010"/>
          </a:xfrm>
          <a:prstGeom prst="rect">
            <a:avLst/>
          </a:prstGeom>
          <a:grpFill/>
          <a:ln>
            <a:noFill/>
          </a:ln>
          <a:extLst>
            <a:ext uri="{91240B29-F687-4F45-9708-019B960494DF}">
              <a14:hiddenLine xmlns:a14="http://schemas.microsoft.com/office/drawing/2010/main" w="12700">
                <a:solidFill>
                  <a:schemeClr val="tx1"/>
                </a:solidFill>
                <a:miter lim="800000"/>
                <a:headEnd/>
                <a:tailEnd/>
              </a14:hiddenLine>
            </a:ext>
          </a:extLst>
        </xdr:spPr>
        <xdr:txBody>
          <a:bodyPr wrap="square" lIns="0" tIns="0" rIns="0" bIns="0" anchor="ct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algn="r" defTabSz="665163"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a:ln>
                  <a:noFill/>
                </a:ln>
                <a:solidFill>
                  <a:srgbClr val="000000"/>
                </a:solidFill>
                <a:effectLst/>
                <a:uLnTx/>
                <a:uFillTx/>
                <a:latin typeface="Calibri" panose="020F0502020204030204" pitchFamily="34" charset="0"/>
                <a:ea typeface="ＭＳ Ｐゴシック"/>
                <a:sym typeface="Arial Black" pitchFamily="34" charset="0"/>
              </a:rPr>
              <a:t>AMB</a:t>
            </a:r>
          </a:p>
        </xdr:txBody>
      </xdr:sp>
      <xdr:sp macro="" textlink="">
        <xdr:nvSpPr>
          <xdr:cNvPr id="13" name="Oval 358">
            <a:extLst>
              <a:ext uri="{FF2B5EF4-FFF2-40B4-BE49-F238E27FC236}">
                <a16:creationId xmlns:a16="http://schemas.microsoft.com/office/drawing/2014/main" xmlns="" id="{00000000-0008-0000-2400-00000D000000}"/>
              </a:ext>
            </a:extLst>
          </xdr:cNvPr>
          <xdr:cNvSpPr>
            <a:spLocks/>
          </xdr:cNvSpPr>
        </xdr:nvSpPr>
        <xdr:spPr bwMode="auto">
          <a:xfrm>
            <a:off x="7634465" y="2141860"/>
            <a:ext cx="173683" cy="169483"/>
          </a:xfrm>
          <a:prstGeom prst="ellipse">
            <a:avLst/>
          </a:prstGeom>
          <a:grpFill/>
          <a:ln w="25400">
            <a:solidFill>
              <a:srgbClr val="C0C0C0">
                <a:alpha val="0"/>
              </a:srgbClr>
            </a:solidFill>
            <a:miter lim="800000"/>
            <a:headEnd/>
            <a:tailEnd/>
          </a:ln>
        </xdr:spPr>
        <xdr:txBody>
          <a:bodyPr wrap="square" lIns="0" tIns="0" rIns="0" bIns="0"/>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14" name="Text Box 373">
            <a:extLst>
              <a:ext uri="{FF2B5EF4-FFF2-40B4-BE49-F238E27FC236}">
                <a16:creationId xmlns:a16="http://schemas.microsoft.com/office/drawing/2014/main" xmlns="" id="{00000000-0008-0000-2400-00000E000000}"/>
              </a:ext>
            </a:extLst>
          </xdr:cNvPr>
          <xdr:cNvSpPr txBox="1">
            <a:spLocks noChangeArrowheads="1"/>
          </xdr:cNvSpPr>
        </xdr:nvSpPr>
        <xdr:spPr bwMode="auto">
          <a:xfrm>
            <a:off x="4813943" y="1389649"/>
            <a:ext cx="1470504" cy="322479"/>
          </a:xfrm>
          <a:prstGeom prst="rect">
            <a:avLst/>
          </a:prstGeom>
          <a:gr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a:ln>
                  <a:noFill/>
                </a:ln>
                <a:solidFill>
                  <a:srgbClr val="000000"/>
                </a:solidFill>
                <a:effectLst/>
                <a:uLnTx/>
                <a:uFillTx/>
                <a:latin typeface="Calibri" panose="020F0502020204030204" pitchFamily="34" charset="0"/>
                <a:ea typeface="ＭＳ Ｐゴシック"/>
              </a:rPr>
              <a:t>NORTE CENTRO</a:t>
            </a:r>
          </a:p>
        </xdr:txBody>
      </xdr:sp>
    </xdr:grpSp>
    <xdr:clientData/>
  </xdr:twoCellAnchor>
  <xdr:twoCellAnchor>
    <xdr:from>
      <xdr:col>1</xdr:col>
      <xdr:colOff>9524</xdr:colOff>
      <xdr:row>2</xdr:row>
      <xdr:rowOff>19049</xdr:rowOff>
    </xdr:from>
    <xdr:to>
      <xdr:col>2</xdr:col>
      <xdr:colOff>0</xdr:colOff>
      <xdr:row>3</xdr:row>
      <xdr:rowOff>114300</xdr:rowOff>
    </xdr:to>
    <xdr:sp macro="" textlink="">
      <xdr:nvSpPr>
        <xdr:cNvPr id="82" name="81 Rectángulo redondeado">
          <a:extLst>
            <a:ext uri="{FF2B5EF4-FFF2-40B4-BE49-F238E27FC236}">
              <a16:creationId xmlns:a16="http://schemas.microsoft.com/office/drawing/2014/main" xmlns="" id="{00000000-0008-0000-2400-000052000000}"/>
            </a:ext>
          </a:extLst>
        </xdr:cNvPr>
        <xdr:cNvSpPr/>
      </xdr:nvSpPr>
      <xdr:spPr>
        <a:xfrm>
          <a:off x="771524" y="400049"/>
          <a:ext cx="752476" cy="285751"/>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200" b="1">
              <a:solidFill>
                <a:srgbClr val="006666"/>
              </a:solidFill>
            </a:rPr>
            <a:t>Periodicidad</a:t>
          </a:r>
        </a:p>
      </xdr:txBody>
    </xdr:sp>
    <xdr:clientData/>
  </xdr:twoCellAnchor>
  <xdr:twoCellAnchor>
    <xdr:from>
      <xdr:col>0</xdr:col>
      <xdr:colOff>257174</xdr:colOff>
      <xdr:row>10</xdr:row>
      <xdr:rowOff>9525</xdr:rowOff>
    </xdr:from>
    <xdr:to>
      <xdr:col>1</xdr:col>
      <xdr:colOff>8077200</xdr:colOff>
      <xdr:row>11</xdr:row>
      <xdr:rowOff>85725</xdr:rowOff>
    </xdr:to>
    <xdr:sp macro="" textlink="">
      <xdr:nvSpPr>
        <xdr:cNvPr id="83" name="82 Rectángulo redondeado">
          <a:extLst>
            <a:ext uri="{FF2B5EF4-FFF2-40B4-BE49-F238E27FC236}">
              <a16:creationId xmlns:a16="http://schemas.microsoft.com/office/drawing/2014/main" xmlns="" id="{00000000-0008-0000-2400-000053000000}"/>
            </a:ext>
          </a:extLst>
        </xdr:cNvPr>
        <xdr:cNvSpPr/>
      </xdr:nvSpPr>
      <xdr:spPr>
        <a:xfrm>
          <a:off x="257174" y="1914525"/>
          <a:ext cx="1266826" cy="266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200" b="1">
              <a:solidFill>
                <a:srgbClr val="006666"/>
              </a:solidFill>
            </a:rPr>
            <a:t>Variables</a:t>
          </a:r>
        </a:p>
      </xdr:txBody>
    </xdr:sp>
    <xdr:clientData/>
  </xdr:twoCellAnchor>
  <xdr:twoCellAnchor>
    <xdr:from>
      <xdr:col>1</xdr:col>
      <xdr:colOff>9524</xdr:colOff>
      <xdr:row>23</xdr:row>
      <xdr:rowOff>71437</xdr:rowOff>
    </xdr:from>
    <xdr:to>
      <xdr:col>2</xdr:col>
      <xdr:colOff>0</xdr:colOff>
      <xdr:row>24</xdr:row>
      <xdr:rowOff>214312</xdr:rowOff>
    </xdr:to>
    <xdr:sp macro="" textlink="">
      <xdr:nvSpPr>
        <xdr:cNvPr id="84" name="83 Rectángulo redondeado">
          <a:extLst>
            <a:ext uri="{FF2B5EF4-FFF2-40B4-BE49-F238E27FC236}">
              <a16:creationId xmlns:a16="http://schemas.microsoft.com/office/drawing/2014/main" xmlns="" id="{00000000-0008-0000-2400-000054000000}"/>
            </a:ext>
          </a:extLst>
        </xdr:cNvPr>
        <xdr:cNvSpPr/>
      </xdr:nvSpPr>
      <xdr:spPr>
        <a:xfrm>
          <a:off x="771524" y="4452937"/>
          <a:ext cx="752476" cy="3143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200" b="1">
              <a:solidFill>
                <a:srgbClr val="006666"/>
              </a:solidFill>
            </a:rPr>
            <a:t>Regiones*</a:t>
          </a:r>
        </a:p>
      </xdr:txBody>
    </xdr:sp>
    <xdr:clientData/>
  </xdr:twoCellAnchor>
  <xdr:twoCellAnchor editAs="oneCell">
    <xdr:from>
      <xdr:col>0</xdr:col>
      <xdr:colOff>0</xdr:colOff>
      <xdr:row>0</xdr:row>
      <xdr:rowOff>0</xdr:rowOff>
    </xdr:from>
    <xdr:to>
      <xdr:col>1</xdr:col>
      <xdr:colOff>2005994</xdr:colOff>
      <xdr:row>2</xdr:row>
      <xdr:rowOff>4530</xdr:rowOff>
    </xdr:to>
    <xdr:pic>
      <xdr:nvPicPr>
        <xdr:cNvPr id="86" name="Imagen 85">
          <a:extLst>
            <a:ext uri="{FF2B5EF4-FFF2-40B4-BE49-F238E27FC236}">
              <a16:creationId xmlns:a16="http://schemas.microsoft.com/office/drawing/2014/main" xmlns="" id="{B936D8D0-4FB6-4F46-9C03-9115E0AFD8FB}"/>
            </a:ext>
          </a:extLst>
        </xdr:cNvPr>
        <xdr:cNvPicPr>
          <a:picLocks noChangeAspect="1"/>
        </xdr:cNvPicPr>
      </xdr:nvPicPr>
      <xdr:blipFill>
        <a:blip xmlns:r="http://schemas.openxmlformats.org/officeDocument/2006/relationships" r:embed="rId1"/>
        <a:stretch>
          <a:fillRect/>
        </a:stretch>
      </xdr:blipFill>
      <xdr:spPr>
        <a:xfrm>
          <a:off x="0" y="0"/>
          <a:ext cx="2298094" cy="652230"/>
        </a:xfrm>
        <a:prstGeom prst="rect">
          <a:avLst/>
        </a:prstGeom>
      </xdr:spPr>
    </xdr:pic>
    <xdr:clientData/>
  </xdr:twoCellAnchor>
  <xdr:twoCellAnchor>
    <xdr:from>
      <xdr:col>1</xdr:col>
      <xdr:colOff>6969125</xdr:colOff>
      <xdr:row>0</xdr:row>
      <xdr:rowOff>174625</xdr:rowOff>
    </xdr:from>
    <xdr:to>
      <xdr:col>1</xdr:col>
      <xdr:colOff>7889085</xdr:colOff>
      <xdr:row>0</xdr:row>
      <xdr:rowOff>507999</xdr:rowOff>
    </xdr:to>
    <xdr:sp macro="" textlink="">
      <xdr:nvSpPr>
        <xdr:cNvPr id="87" name="2 Rectángulo redondeado">
          <a:hlinkClick xmlns:r="http://schemas.openxmlformats.org/officeDocument/2006/relationships" r:id="rId2"/>
          <a:extLst>
            <a:ext uri="{FF2B5EF4-FFF2-40B4-BE49-F238E27FC236}">
              <a16:creationId xmlns:a16="http://schemas.microsoft.com/office/drawing/2014/main" xmlns="" id="{7F54480B-1705-4D9E-BAD2-8E983346A2D0}"/>
            </a:ext>
          </a:extLst>
        </xdr:cNvPr>
        <xdr:cNvSpPr/>
      </xdr:nvSpPr>
      <xdr:spPr>
        <a:xfrm>
          <a:off x="7245350" y="174625"/>
          <a:ext cx="919960" cy="333374"/>
        </a:xfrm>
        <a:prstGeom prst="roundRect">
          <a:avLst/>
        </a:prstGeom>
        <a:solidFill>
          <a:srgbClr val="006666"/>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0" i="0" u="none" strike="noStrike" kern="0" cap="none" spc="0" normalizeH="0" baseline="0" noProof="0">
              <a:ln>
                <a:noFill/>
              </a:ln>
              <a:solidFill>
                <a:schemeClr val="bg1"/>
              </a:solidFill>
              <a:effectLst/>
              <a:uLnTx/>
              <a:uFillTx/>
              <a:latin typeface="Calibri"/>
              <a:ea typeface="+mn-ea"/>
              <a:cs typeface="+mn-cs"/>
            </a:rPr>
            <a:t>Volver a Menú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 Bebidas Espirituosas</a:t>
          </a:r>
        </a:p>
      </xdr:txBody>
    </xdr:sp>
    <xdr:clientData/>
  </xdr:twoCellAnchor>
  <xdr:twoCellAnchor>
    <xdr:from>
      <xdr:col>1</xdr:col>
      <xdr:colOff>1981200</xdr:colOff>
      <xdr:row>0</xdr:row>
      <xdr:rowOff>40822</xdr:rowOff>
    </xdr:from>
    <xdr:to>
      <xdr:col>13</xdr:col>
      <xdr:colOff>631030</xdr:colOff>
      <xdr:row>0</xdr:row>
      <xdr:rowOff>636135</xdr:rowOff>
    </xdr:to>
    <xdr:sp macro="" textlink="">
      <xdr:nvSpPr>
        <xdr:cNvPr id="3" name="2 Rectángulo redondeado">
          <a:extLst>
            <a:ext uri="{FF2B5EF4-FFF2-40B4-BE49-F238E27FC236}">
              <a16:creationId xmlns:a16="http://schemas.microsoft.com/office/drawing/2014/main" xmlns="" id="{00000000-0008-0000-0300-000003000000}"/>
            </a:ext>
          </a:extLst>
        </xdr:cNvPr>
        <xdr:cNvSpPr/>
      </xdr:nvSpPr>
      <xdr:spPr>
        <a:xfrm>
          <a:off x="2413000" y="40822"/>
          <a:ext cx="11718130"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3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55307</xdr:colOff>
      <xdr:row>18</xdr:row>
      <xdr:rowOff>93148</xdr:rowOff>
    </xdr:from>
    <xdr:to>
      <xdr:col>13</xdr:col>
      <xdr:colOff>476250</xdr:colOff>
      <xdr:row>19</xdr:row>
      <xdr:rowOff>226648</xdr:rowOff>
    </xdr:to>
    <xdr:sp macro="" textlink="">
      <xdr:nvSpPr>
        <xdr:cNvPr id="5" name="4 Rectángulo redondeado">
          <a:extLst>
            <a:ext uri="{FF2B5EF4-FFF2-40B4-BE49-F238E27FC236}">
              <a16:creationId xmlns:a16="http://schemas.microsoft.com/office/drawing/2014/main" xmlns="" id="{00000000-0008-0000-0300-000005000000}"/>
            </a:ext>
          </a:extLst>
        </xdr:cNvPr>
        <xdr:cNvSpPr/>
      </xdr:nvSpPr>
      <xdr:spPr>
        <a:xfrm>
          <a:off x="817307" y="3522148"/>
          <a:ext cx="9564943" cy="28590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03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746826</xdr:colOff>
      <xdr:row>32</xdr:row>
      <xdr:rowOff>5603</xdr:rowOff>
    </xdr:from>
    <xdr:to>
      <xdr:col>13</xdr:col>
      <xdr:colOff>119253</xdr:colOff>
      <xdr:row>32</xdr:row>
      <xdr:rowOff>293603</xdr:rowOff>
    </xdr:to>
    <xdr:sp macro="" textlink="">
      <xdr:nvSpPr>
        <xdr:cNvPr id="7" name="6 Rectángulo redondeado">
          <a:extLst>
            <a:ext uri="{FF2B5EF4-FFF2-40B4-BE49-F238E27FC236}">
              <a16:creationId xmlns:a16="http://schemas.microsoft.com/office/drawing/2014/main" xmlns="" id="{00000000-0008-0000-0300-000007000000}"/>
            </a:ext>
          </a:extLst>
        </xdr:cNvPr>
        <xdr:cNvSpPr/>
      </xdr:nvSpPr>
      <xdr:spPr>
        <a:xfrm>
          <a:off x="1508826" y="6101603"/>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43</xdr:row>
      <xdr:rowOff>123258</xdr:rowOff>
    </xdr:from>
    <xdr:to>
      <xdr:col>13</xdr:col>
      <xdr:colOff>452437</xdr:colOff>
      <xdr:row>44</xdr:row>
      <xdr:rowOff>244852</xdr:rowOff>
    </xdr:to>
    <xdr:sp macro="" textlink="">
      <xdr:nvSpPr>
        <xdr:cNvPr id="8" name="7 Rectángulo redondeado">
          <a:extLst>
            <a:ext uri="{FF2B5EF4-FFF2-40B4-BE49-F238E27FC236}">
              <a16:creationId xmlns:a16="http://schemas.microsoft.com/office/drawing/2014/main" xmlns="" id="{00000000-0008-0000-0300-000008000000}"/>
            </a:ext>
          </a:extLst>
        </xdr:cNvPr>
        <xdr:cNvSpPr/>
      </xdr:nvSpPr>
      <xdr:spPr>
        <a:xfrm>
          <a:off x="793494" y="8314758"/>
          <a:ext cx="9564943" cy="254944"/>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3. REGIONALIDAD (No se incluye Canarias)</a:t>
          </a:r>
        </a:p>
      </xdr:txBody>
    </xdr:sp>
    <xdr:clientData/>
  </xdr:twoCellAnchor>
  <xdr:twoCellAnchor>
    <xdr:from>
      <xdr:col>1</xdr:col>
      <xdr:colOff>758730</xdr:colOff>
      <xdr:row>45</xdr:row>
      <xdr:rowOff>11900</xdr:rowOff>
    </xdr:from>
    <xdr:to>
      <xdr:col>13</xdr:col>
      <xdr:colOff>131157</xdr:colOff>
      <xdr:row>45</xdr:row>
      <xdr:rowOff>299900</xdr:rowOff>
    </xdr:to>
    <xdr:sp macro="" textlink="">
      <xdr:nvSpPr>
        <xdr:cNvPr id="9" name="8 Rectángulo redondeado">
          <a:extLst>
            <a:ext uri="{FF2B5EF4-FFF2-40B4-BE49-F238E27FC236}">
              <a16:creationId xmlns:a16="http://schemas.microsoft.com/office/drawing/2014/main" xmlns="" id="{00000000-0008-0000-0300-000009000000}"/>
            </a:ext>
          </a:extLst>
        </xdr:cNvPr>
        <xdr:cNvSpPr/>
      </xdr:nvSpPr>
      <xdr:spPr>
        <a:xfrm>
          <a:off x="1520730" y="8584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154780</xdr:rowOff>
    </xdr:from>
    <xdr:to>
      <xdr:col>13</xdr:col>
      <xdr:colOff>131160</xdr:colOff>
      <xdr:row>58</xdr:row>
      <xdr:rowOff>240374</xdr:rowOff>
    </xdr:to>
    <xdr:sp macro="" textlink="">
      <xdr:nvSpPr>
        <xdr:cNvPr id="10" name="9 Rectángulo redondeado">
          <a:extLst>
            <a:ext uri="{FF2B5EF4-FFF2-40B4-BE49-F238E27FC236}">
              <a16:creationId xmlns:a16="http://schemas.microsoft.com/office/drawing/2014/main" xmlns="" id="{00000000-0008-0000-0300-00000A000000}"/>
            </a:ext>
          </a:extLst>
        </xdr:cNvPr>
        <xdr:cNvSpPr/>
      </xdr:nvSpPr>
      <xdr:spPr>
        <a:xfrm>
          <a:off x="1520733" y="11013280"/>
          <a:ext cx="8516427" cy="2284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03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11906</xdr:rowOff>
    </xdr:from>
    <xdr:to>
      <xdr:col>18</xdr:col>
      <xdr:colOff>535782</xdr:colOff>
      <xdr:row>16</xdr:row>
      <xdr:rowOff>205808</xdr:rowOff>
    </xdr:to>
    <xdr:graphicFrame macro="">
      <xdr:nvGraphicFramePr>
        <xdr:cNvPr id="12" name="11 Gráfico">
          <a:extLst>
            <a:ext uri="{FF2B5EF4-FFF2-40B4-BE49-F238E27FC236}">
              <a16:creationId xmlns:a16="http://schemas.microsoft.com/office/drawing/2014/main" xmlns=""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19</xdr:row>
      <xdr:rowOff>0</xdr:rowOff>
    </xdr:from>
    <xdr:to>
      <xdr:col>18</xdr:col>
      <xdr:colOff>750095</xdr:colOff>
      <xdr:row>29</xdr:row>
      <xdr:rowOff>214312</xdr:rowOff>
    </xdr:to>
    <xdr:graphicFrame macro="">
      <xdr:nvGraphicFramePr>
        <xdr:cNvPr id="13" name="12 Gráfico">
          <a:extLst>
            <a:ext uri="{FF2B5EF4-FFF2-40B4-BE49-F238E27FC236}">
              <a16:creationId xmlns:a16="http://schemas.microsoft.com/office/drawing/2014/main" xmlns=""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xdr:col>
      <xdr:colOff>1866294</xdr:colOff>
      <xdr:row>0</xdr:row>
      <xdr:rowOff>652230</xdr:rowOff>
    </xdr:to>
    <xdr:pic>
      <xdr:nvPicPr>
        <xdr:cNvPr id="14" name="Imagen 13">
          <a:extLst>
            <a:ext uri="{FF2B5EF4-FFF2-40B4-BE49-F238E27FC236}">
              <a16:creationId xmlns:a16="http://schemas.microsoft.com/office/drawing/2014/main" xmlns="" id="{971FEB23-F806-41C1-ADF7-E697450C7E6F}"/>
            </a:ext>
          </a:extLst>
        </xdr:cNvPr>
        <xdr:cNvPicPr>
          <a:picLocks noChangeAspect="1"/>
        </xdr:cNvPicPr>
      </xdr:nvPicPr>
      <xdr:blipFill>
        <a:blip xmlns:r="http://schemas.openxmlformats.org/officeDocument/2006/relationships" r:embed="rId4"/>
        <a:stretch>
          <a:fillRect/>
        </a:stretch>
      </xdr:blipFill>
      <xdr:spPr>
        <a:xfrm>
          <a:off x="0" y="0"/>
          <a:ext cx="2298094" cy="6522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4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 Whisky</a:t>
          </a:r>
        </a:p>
      </xdr:txBody>
    </xdr:sp>
    <xdr:clientData/>
  </xdr:twoCellAnchor>
  <xdr:twoCellAnchor>
    <xdr:from>
      <xdr:col>1</xdr:col>
      <xdr:colOff>1964765</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0400-000003000000}"/>
            </a:ext>
          </a:extLst>
        </xdr:cNvPr>
        <xdr:cNvSpPr/>
      </xdr:nvSpPr>
      <xdr:spPr>
        <a:xfrm>
          <a:off x="2398059" y="40822"/>
          <a:ext cx="10843325"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4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43400</xdr:colOff>
      <xdr:row>19</xdr:row>
      <xdr:rowOff>93149</xdr:rowOff>
    </xdr:from>
    <xdr:to>
      <xdr:col>13</xdr:col>
      <xdr:colOff>464343</xdr:colOff>
      <xdr:row>20</xdr:row>
      <xdr:rowOff>226648</xdr:rowOff>
    </xdr:to>
    <xdr:sp macro="" textlink="">
      <xdr:nvSpPr>
        <xdr:cNvPr id="5" name="4 Rectángulo redondeado">
          <a:extLst>
            <a:ext uri="{FF2B5EF4-FFF2-40B4-BE49-F238E27FC236}">
              <a16:creationId xmlns:a16="http://schemas.microsoft.com/office/drawing/2014/main" xmlns="" id="{00000000-0008-0000-0400-000005000000}"/>
            </a:ext>
          </a:extLst>
        </xdr:cNvPr>
        <xdr:cNvSpPr/>
      </xdr:nvSpPr>
      <xdr:spPr>
        <a:xfrm>
          <a:off x="805400" y="3712649"/>
          <a:ext cx="9564943" cy="285899"/>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739589</xdr:colOff>
      <xdr:row>20</xdr:row>
      <xdr:rowOff>303257</xdr:rowOff>
    </xdr:from>
    <xdr:to>
      <xdr:col>13</xdr:col>
      <xdr:colOff>112016</xdr:colOff>
      <xdr:row>21</xdr:row>
      <xdr:rowOff>281695</xdr:rowOff>
    </xdr:to>
    <xdr:sp macro="" textlink="">
      <xdr:nvSpPr>
        <xdr:cNvPr id="6" name="5 Rectángulo redondeado">
          <a:extLst>
            <a:ext uri="{FF2B5EF4-FFF2-40B4-BE49-F238E27FC236}">
              <a16:creationId xmlns:a16="http://schemas.microsoft.com/office/drawing/2014/main" xmlns="" id="{00000000-0008-0000-0400-000006000000}"/>
            </a:ext>
          </a:extLst>
        </xdr:cNvPr>
        <xdr:cNvSpPr/>
      </xdr:nvSpPr>
      <xdr:spPr>
        <a:xfrm>
          <a:off x="1501589" y="3998957"/>
          <a:ext cx="8516427" cy="187988"/>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34</xdr:row>
      <xdr:rowOff>29413</xdr:rowOff>
    </xdr:from>
    <xdr:to>
      <xdr:col>13</xdr:col>
      <xdr:colOff>131160</xdr:colOff>
      <xdr:row>34</xdr:row>
      <xdr:rowOff>317413</xdr:rowOff>
    </xdr:to>
    <xdr:sp macro="" textlink="">
      <xdr:nvSpPr>
        <xdr:cNvPr id="7" name="6 Rectángulo redondeado">
          <a:extLst>
            <a:ext uri="{FF2B5EF4-FFF2-40B4-BE49-F238E27FC236}">
              <a16:creationId xmlns:a16="http://schemas.microsoft.com/office/drawing/2014/main" xmlns="" id="{00000000-0008-0000-0400-000007000000}"/>
            </a:ext>
          </a:extLst>
        </xdr:cNvPr>
        <xdr:cNvSpPr/>
      </xdr:nvSpPr>
      <xdr:spPr>
        <a:xfrm>
          <a:off x="1520733" y="6506413"/>
          <a:ext cx="8516427" cy="1641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43400</xdr:colOff>
      <xdr:row>47</xdr:row>
      <xdr:rowOff>16100</xdr:rowOff>
    </xdr:from>
    <xdr:to>
      <xdr:col>13</xdr:col>
      <xdr:colOff>464343</xdr:colOff>
      <xdr:row>47</xdr:row>
      <xdr:rowOff>304382</xdr:rowOff>
    </xdr:to>
    <xdr:sp macro="" textlink="">
      <xdr:nvSpPr>
        <xdr:cNvPr id="8" name="7 Rectángulo redondeado">
          <a:extLst>
            <a:ext uri="{FF2B5EF4-FFF2-40B4-BE49-F238E27FC236}">
              <a16:creationId xmlns:a16="http://schemas.microsoft.com/office/drawing/2014/main" xmlns="" id="{00000000-0008-0000-0400-000008000000}"/>
            </a:ext>
          </a:extLst>
        </xdr:cNvPr>
        <xdr:cNvSpPr/>
      </xdr:nvSpPr>
      <xdr:spPr>
        <a:xfrm>
          <a:off x="805400" y="8969600"/>
          <a:ext cx="9564943" cy="173982"/>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3. REGIONALIDAD (No se incluye Canarias)</a:t>
          </a:r>
        </a:p>
      </xdr:txBody>
    </xdr:sp>
    <xdr:clientData/>
  </xdr:twoCellAnchor>
  <xdr:twoCellAnchor>
    <xdr:from>
      <xdr:col>1</xdr:col>
      <xdr:colOff>758730</xdr:colOff>
      <xdr:row>47</xdr:row>
      <xdr:rowOff>309555</xdr:rowOff>
    </xdr:from>
    <xdr:to>
      <xdr:col>13</xdr:col>
      <xdr:colOff>131157</xdr:colOff>
      <xdr:row>48</xdr:row>
      <xdr:rowOff>287993</xdr:rowOff>
    </xdr:to>
    <xdr:sp macro="" textlink="">
      <xdr:nvSpPr>
        <xdr:cNvPr id="9" name="8 Rectángulo redondeado">
          <a:extLst>
            <a:ext uri="{FF2B5EF4-FFF2-40B4-BE49-F238E27FC236}">
              <a16:creationId xmlns:a16="http://schemas.microsoft.com/office/drawing/2014/main" xmlns="" id="{00000000-0008-0000-0400-000009000000}"/>
            </a:ext>
          </a:extLst>
        </xdr:cNvPr>
        <xdr:cNvSpPr/>
      </xdr:nvSpPr>
      <xdr:spPr>
        <a:xfrm>
          <a:off x="1520730" y="9148755"/>
          <a:ext cx="8516427" cy="187988"/>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61</xdr:row>
      <xdr:rowOff>166687</xdr:rowOff>
    </xdr:from>
    <xdr:to>
      <xdr:col>13</xdr:col>
      <xdr:colOff>131160</xdr:colOff>
      <xdr:row>62</xdr:row>
      <xdr:rowOff>252281</xdr:rowOff>
    </xdr:to>
    <xdr:sp macro="" textlink="">
      <xdr:nvSpPr>
        <xdr:cNvPr id="10" name="9 Rectángulo redondeado">
          <a:extLst>
            <a:ext uri="{FF2B5EF4-FFF2-40B4-BE49-F238E27FC236}">
              <a16:creationId xmlns:a16="http://schemas.microsoft.com/office/drawing/2014/main" xmlns="" id="{00000000-0008-0000-0400-00000A000000}"/>
            </a:ext>
          </a:extLst>
        </xdr:cNvPr>
        <xdr:cNvSpPr/>
      </xdr:nvSpPr>
      <xdr:spPr>
        <a:xfrm>
          <a:off x="1520733" y="11787187"/>
          <a:ext cx="8516427" cy="218944"/>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164595</xdr:rowOff>
    </xdr:from>
    <xdr:to>
      <xdr:col>13</xdr:col>
      <xdr:colOff>452437</xdr:colOff>
      <xdr:row>3</xdr:row>
      <xdr:rowOff>179033</xdr:rowOff>
    </xdr:to>
    <xdr:sp macro="" textlink="">
      <xdr:nvSpPr>
        <xdr:cNvPr id="11" name="10 Rectángulo redondeado">
          <a:extLst>
            <a:ext uri="{FF2B5EF4-FFF2-40B4-BE49-F238E27FC236}">
              <a16:creationId xmlns:a16="http://schemas.microsoft.com/office/drawing/2014/main" xmlns="" id="{00000000-0008-0000-0400-00000B000000}"/>
            </a:ext>
          </a:extLst>
        </xdr:cNvPr>
        <xdr:cNvSpPr/>
      </xdr:nvSpPr>
      <xdr:spPr>
        <a:xfrm>
          <a:off x="793494" y="545595"/>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1864800</xdr:colOff>
      <xdr:row>0</xdr:row>
      <xdr:rowOff>652230</xdr:rowOff>
    </xdr:to>
    <xdr:pic>
      <xdr:nvPicPr>
        <xdr:cNvPr id="13" name="Imagen 12">
          <a:extLst>
            <a:ext uri="{FF2B5EF4-FFF2-40B4-BE49-F238E27FC236}">
              <a16:creationId xmlns:a16="http://schemas.microsoft.com/office/drawing/2014/main" xmlns="" id="{23B5436C-FA5E-4C2E-BF38-2A1409CB051E}"/>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5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 Brandy	</a:t>
          </a:r>
        </a:p>
      </xdr:txBody>
    </xdr:sp>
    <xdr:clientData/>
  </xdr:twoCellAnchor>
  <xdr:twoCellAnchor>
    <xdr:from>
      <xdr:col>1</xdr:col>
      <xdr:colOff>1927412</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0500-000003000000}"/>
            </a:ext>
          </a:extLst>
        </xdr:cNvPr>
        <xdr:cNvSpPr/>
      </xdr:nvSpPr>
      <xdr:spPr>
        <a:xfrm>
          <a:off x="2360706" y="40822"/>
          <a:ext cx="11037560"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5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19</xdr:row>
      <xdr:rowOff>105057</xdr:rowOff>
    </xdr:from>
    <xdr:to>
      <xdr:col>13</xdr:col>
      <xdr:colOff>452437</xdr:colOff>
      <xdr:row>20</xdr:row>
      <xdr:rowOff>262368</xdr:rowOff>
    </xdr:to>
    <xdr:sp macro="" textlink="">
      <xdr:nvSpPr>
        <xdr:cNvPr id="5" name="4 Rectángulo redondeado">
          <a:extLst>
            <a:ext uri="{FF2B5EF4-FFF2-40B4-BE49-F238E27FC236}">
              <a16:creationId xmlns:a16="http://schemas.microsoft.com/office/drawing/2014/main" xmlns="" id="{00000000-0008-0000-0500-000005000000}"/>
            </a:ext>
          </a:extLst>
        </xdr:cNvPr>
        <xdr:cNvSpPr/>
      </xdr:nvSpPr>
      <xdr:spPr>
        <a:xfrm>
          <a:off x="793494" y="3724557"/>
          <a:ext cx="9564943" cy="271611"/>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21</xdr:row>
      <xdr:rowOff>5603</xdr:rowOff>
    </xdr:from>
    <xdr:to>
      <xdr:col>13</xdr:col>
      <xdr:colOff>123922</xdr:colOff>
      <xdr:row>21</xdr:row>
      <xdr:rowOff>293602</xdr:rowOff>
    </xdr:to>
    <xdr:sp macro="" textlink="">
      <xdr:nvSpPr>
        <xdr:cNvPr id="6" name="5 Rectángulo redondeado">
          <a:extLst>
            <a:ext uri="{FF2B5EF4-FFF2-40B4-BE49-F238E27FC236}">
              <a16:creationId xmlns:a16="http://schemas.microsoft.com/office/drawing/2014/main" xmlns="" id="{00000000-0008-0000-0500-000006000000}"/>
            </a:ext>
          </a:extLst>
        </xdr:cNvPr>
        <xdr:cNvSpPr/>
      </xdr:nvSpPr>
      <xdr:spPr>
        <a:xfrm>
          <a:off x="1513495" y="4006103"/>
          <a:ext cx="8516427" cy="183224"/>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34</xdr:row>
      <xdr:rowOff>5603</xdr:rowOff>
    </xdr:from>
    <xdr:to>
      <xdr:col>13</xdr:col>
      <xdr:colOff>131160</xdr:colOff>
      <xdr:row>34</xdr:row>
      <xdr:rowOff>293603</xdr:rowOff>
    </xdr:to>
    <xdr:sp macro="" textlink="">
      <xdr:nvSpPr>
        <xdr:cNvPr id="7" name="6 Rectángulo redondeado">
          <a:extLst>
            <a:ext uri="{FF2B5EF4-FFF2-40B4-BE49-F238E27FC236}">
              <a16:creationId xmlns:a16="http://schemas.microsoft.com/office/drawing/2014/main" xmlns="" id="{00000000-0008-0000-0500-000007000000}"/>
            </a:ext>
          </a:extLst>
        </xdr:cNvPr>
        <xdr:cNvSpPr/>
      </xdr:nvSpPr>
      <xdr:spPr>
        <a:xfrm>
          <a:off x="1520733" y="6482603"/>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19588</xdr:colOff>
      <xdr:row>47</xdr:row>
      <xdr:rowOff>111351</xdr:rowOff>
    </xdr:from>
    <xdr:to>
      <xdr:col>13</xdr:col>
      <xdr:colOff>440531</xdr:colOff>
      <xdr:row>48</xdr:row>
      <xdr:rowOff>268664</xdr:rowOff>
    </xdr:to>
    <xdr:sp macro="" textlink="">
      <xdr:nvSpPr>
        <xdr:cNvPr id="8" name="7 Rectángulo redondeado">
          <a:extLst>
            <a:ext uri="{FF2B5EF4-FFF2-40B4-BE49-F238E27FC236}">
              <a16:creationId xmlns:a16="http://schemas.microsoft.com/office/drawing/2014/main" xmlns="" id="{00000000-0008-0000-0500-000008000000}"/>
            </a:ext>
          </a:extLst>
        </xdr:cNvPr>
        <xdr:cNvSpPr/>
      </xdr:nvSpPr>
      <xdr:spPr>
        <a:xfrm>
          <a:off x="781588" y="9064851"/>
          <a:ext cx="9564943" cy="271613"/>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3. REGIONALIDAD (No se incluye Canarias)</a:t>
          </a:r>
        </a:p>
      </xdr:txBody>
    </xdr:sp>
    <xdr:clientData/>
  </xdr:twoCellAnchor>
  <xdr:twoCellAnchor>
    <xdr:from>
      <xdr:col>1</xdr:col>
      <xdr:colOff>758730</xdr:colOff>
      <xdr:row>48</xdr:row>
      <xdr:rowOff>309557</xdr:rowOff>
    </xdr:from>
    <xdr:to>
      <xdr:col>13</xdr:col>
      <xdr:colOff>131157</xdr:colOff>
      <xdr:row>49</xdr:row>
      <xdr:rowOff>287994</xdr:rowOff>
    </xdr:to>
    <xdr:sp macro="" textlink="">
      <xdr:nvSpPr>
        <xdr:cNvPr id="9" name="8 Rectángulo redondeado">
          <a:extLst>
            <a:ext uri="{FF2B5EF4-FFF2-40B4-BE49-F238E27FC236}">
              <a16:creationId xmlns:a16="http://schemas.microsoft.com/office/drawing/2014/main" xmlns="" id="{00000000-0008-0000-0500-000009000000}"/>
            </a:ext>
          </a:extLst>
        </xdr:cNvPr>
        <xdr:cNvSpPr/>
      </xdr:nvSpPr>
      <xdr:spPr>
        <a:xfrm>
          <a:off x="1520730" y="9339257"/>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63</xdr:row>
      <xdr:rowOff>147637</xdr:rowOff>
    </xdr:from>
    <xdr:to>
      <xdr:col>13</xdr:col>
      <xdr:colOff>131160</xdr:colOff>
      <xdr:row>64</xdr:row>
      <xdr:rowOff>252281</xdr:rowOff>
    </xdr:to>
    <xdr:sp macro="" textlink="">
      <xdr:nvSpPr>
        <xdr:cNvPr id="10" name="9 Rectángulo redondeado">
          <a:extLst>
            <a:ext uri="{FF2B5EF4-FFF2-40B4-BE49-F238E27FC236}">
              <a16:creationId xmlns:a16="http://schemas.microsoft.com/office/drawing/2014/main" xmlns="" id="{00000000-0008-0000-0500-00000A000000}"/>
            </a:ext>
          </a:extLst>
        </xdr:cNvPr>
        <xdr:cNvSpPr/>
      </xdr:nvSpPr>
      <xdr:spPr>
        <a:xfrm>
          <a:off x="1520733" y="12149137"/>
          <a:ext cx="8516427" cy="237994"/>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55306</xdr:colOff>
      <xdr:row>2</xdr:row>
      <xdr:rowOff>152688</xdr:rowOff>
    </xdr:from>
    <xdr:to>
      <xdr:col>13</xdr:col>
      <xdr:colOff>476249</xdr:colOff>
      <xdr:row>3</xdr:row>
      <xdr:rowOff>167126</xdr:rowOff>
    </xdr:to>
    <xdr:sp macro="" textlink="">
      <xdr:nvSpPr>
        <xdr:cNvPr id="11" name="10 Rectángulo redondeado">
          <a:extLst>
            <a:ext uri="{FF2B5EF4-FFF2-40B4-BE49-F238E27FC236}">
              <a16:creationId xmlns:a16="http://schemas.microsoft.com/office/drawing/2014/main" xmlns="" id="{00000000-0008-0000-0500-00000B000000}"/>
            </a:ext>
          </a:extLst>
        </xdr:cNvPr>
        <xdr:cNvSpPr/>
      </xdr:nvSpPr>
      <xdr:spPr>
        <a:xfrm>
          <a:off x="817306" y="533688"/>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1864800</xdr:colOff>
      <xdr:row>0</xdr:row>
      <xdr:rowOff>652230</xdr:rowOff>
    </xdr:to>
    <xdr:pic>
      <xdr:nvPicPr>
        <xdr:cNvPr id="13" name="Imagen 12">
          <a:extLst>
            <a:ext uri="{FF2B5EF4-FFF2-40B4-BE49-F238E27FC236}">
              <a16:creationId xmlns:a16="http://schemas.microsoft.com/office/drawing/2014/main" xmlns="" id="{6C0C1505-D350-4BE0-93D6-311CA3F44E10}"/>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6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Ginebra	</a:t>
          </a:r>
        </a:p>
      </xdr:txBody>
    </xdr:sp>
    <xdr:clientData/>
  </xdr:twoCellAnchor>
  <xdr:twoCellAnchor>
    <xdr:from>
      <xdr:col>1</xdr:col>
      <xdr:colOff>2114177</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0600-000003000000}"/>
            </a:ext>
          </a:extLst>
        </xdr:cNvPr>
        <xdr:cNvSpPr/>
      </xdr:nvSpPr>
      <xdr:spPr>
        <a:xfrm>
          <a:off x="2360706" y="40822"/>
          <a:ext cx="10738737"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6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43400</xdr:colOff>
      <xdr:row>18</xdr:row>
      <xdr:rowOff>52668</xdr:rowOff>
    </xdr:from>
    <xdr:to>
      <xdr:col>13</xdr:col>
      <xdr:colOff>464343</xdr:colOff>
      <xdr:row>19</xdr:row>
      <xdr:rowOff>214743</xdr:rowOff>
    </xdr:to>
    <xdr:sp macro="" textlink="">
      <xdr:nvSpPr>
        <xdr:cNvPr id="5" name="4 Rectángulo redondeado">
          <a:extLst>
            <a:ext uri="{FF2B5EF4-FFF2-40B4-BE49-F238E27FC236}">
              <a16:creationId xmlns:a16="http://schemas.microsoft.com/office/drawing/2014/main" xmlns="" id="{00000000-0008-0000-0600-000005000000}"/>
            </a:ext>
          </a:extLst>
        </xdr:cNvPr>
        <xdr:cNvSpPr/>
      </xdr:nvSpPr>
      <xdr:spPr>
        <a:xfrm>
          <a:off x="805400" y="3481668"/>
          <a:ext cx="9564943" cy="32400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19</xdr:row>
      <xdr:rowOff>303259</xdr:rowOff>
    </xdr:from>
    <xdr:to>
      <xdr:col>13</xdr:col>
      <xdr:colOff>123922</xdr:colOff>
      <xdr:row>20</xdr:row>
      <xdr:rowOff>281696</xdr:rowOff>
    </xdr:to>
    <xdr:sp macro="" textlink="">
      <xdr:nvSpPr>
        <xdr:cNvPr id="6" name="5 Rectángulo redondeado">
          <a:extLst>
            <a:ext uri="{FF2B5EF4-FFF2-40B4-BE49-F238E27FC236}">
              <a16:creationId xmlns:a16="http://schemas.microsoft.com/office/drawing/2014/main" xmlns="" id="{00000000-0008-0000-0600-000006000000}"/>
            </a:ext>
          </a:extLst>
        </xdr:cNvPr>
        <xdr:cNvSpPr/>
      </xdr:nvSpPr>
      <xdr:spPr>
        <a:xfrm>
          <a:off x="1513495" y="3808459"/>
          <a:ext cx="8516427" cy="187987"/>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770639</xdr:colOff>
      <xdr:row>32</xdr:row>
      <xdr:rowOff>17509</xdr:rowOff>
    </xdr:from>
    <xdr:to>
      <xdr:col>13</xdr:col>
      <xdr:colOff>143066</xdr:colOff>
      <xdr:row>32</xdr:row>
      <xdr:rowOff>305509</xdr:rowOff>
    </xdr:to>
    <xdr:sp macro="" textlink="">
      <xdr:nvSpPr>
        <xdr:cNvPr id="7" name="6 Rectángulo redondeado">
          <a:extLst>
            <a:ext uri="{FF2B5EF4-FFF2-40B4-BE49-F238E27FC236}">
              <a16:creationId xmlns:a16="http://schemas.microsoft.com/office/drawing/2014/main" xmlns="" id="{00000000-0008-0000-0600-000007000000}"/>
            </a:ext>
          </a:extLst>
        </xdr:cNvPr>
        <xdr:cNvSpPr/>
      </xdr:nvSpPr>
      <xdr:spPr>
        <a:xfrm>
          <a:off x="1523114" y="6113509"/>
          <a:ext cx="8525952"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43</xdr:row>
      <xdr:rowOff>123260</xdr:rowOff>
    </xdr:from>
    <xdr:to>
      <xdr:col>13</xdr:col>
      <xdr:colOff>452437</xdr:colOff>
      <xdr:row>44</xdr:row>
      <xdr:rowOff>280571</xdr:rowOff>
    </xdr:to>
    <xdr:sp macro="" textlink="">
      <xdr:nvSpPr>
        <xdr:cNvPr id="8" name="7 Rectángulo redondeado">
          <a:extLst>
            <a:ext uri="{FF2B5EF4-FFF2-40B4-BE49-F238E27FC236}">
              <a16:creationId xmlns:a16="http://schemas.microsoft.com/office/drawing/2014/main" xmlns="" id="{00000000-0008-0000-0600-000008000000}"/>
            </a:ext>
          </a:extLst>
        </xdr:cNvPr>
        <xdr:cNvSpPr/>
      </xdr:nvSpPr>
      <xdr:spPr>
        <a:xfrm>
          <a:off x="793494" y="8314760"/>
          <a:ext cx="9564943" cy="262086"/>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3. REGIONALIDAD (No</a:t>
          </a:r>
          <a:r>
            <a:rPr lang="es-ES" sz="1400" b="1" baseline="0">
              <a:solidFill>
                <a:schemeClr val="bg1"/>
              </a:solidFill>
            </a:rPr>
            <a:t> se incluye Canarias)</a:t>
          </a:r>
          <a:endParaRPr lang="es-ES" sz="1400" b="1">
            <a:solidFill>
              <a:schemeClr val="bg1"/>
            </a:solidFill>
          </a:endParaRPr>
        </a:p>
      </xdr:txBody>
    </xdr:sp>
    <xdr:clientData/>
  </xdr:twoCellAnchor>
  <xdr:twoCellAnchor>
    <xdr:from>
      <xdr:col>1</xdr:col>
      <xdr:colOff>758730</xdr:colOff>
      <xdr:row>45</xdr:row>
      <xdr:rowOff>11900</xdr:rowOff>
    </xdr:from>
    <xdr:to>
      <xdr:col>13</xdr:col>
      <xdr:colOff>131157</xdr:colOff>
      <xdr:row>45</xdr:row>
      <xdr:rowOff>299900</xdr:rowOff>
    </xdr:to>
    <xdr:sp macro="" textlink="">
      <xdr:nvSpPr>
        <xdr:cNvPr id="9" name="8 Rectángulo redondeado">
          <a:extLst>
            <a:ext uri="{FF2B5EF4-FFF2-40B4-BE49-F238E27FC236}">
              <a16:creationId xmlns:a16="http://schemas.microsoft.com/office/drawing/2014/main" xmlns="" id="{00000000-0008-0000-0600-000009000000}"/>
            </a:ext>
          </a:extLst>
        </xdr:cNvPr>
        <xdr:cNvSpPr/>
      </xdr:nvSpPr>
      <xdr:spPr>
        <a:xfrm>
          <a:off x="1520730" y="8584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150018</xdr:rowOff>
    </xdr:from>
    <xdr:to>
      <xdr:col>13</xdr:col>
      <xdr:colOff>131160</xdr:colOff>
      <xdr:row>58</xdr:row>
      <xdr:rowOff>264187</xdr:rowOff>
    </xdr:to>
    <xdr:sp macro="" textlink="">
      <xdr:nvSpPr>
        <xdr:cNvPr id="10" name="9 Rectángulo redondeado">
          <a:extLst>
            <a:ext uri="{FF2B5EF4-FFF2-40B4-BE49-F238E27FC236}">
              <a16:creationId xmlns:a16="http://schemas.microsoft.com/office/drawing/2014/main" xmlns="" id="{00000000-0008-0000-0600-00000A000000}"/>
            </a:ext>
          </a:extLst>
        </xdr:cNvPr>
        <xdr:cNvSpPr/>
      </xdr:nvSpPr>
      <xdr:spPr>
        <a:xfrm>
          <a:off x="1520733" y="11008518"/>
          <a:ext cx="8516427" cy="2284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06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17</xdr:row>
      <xdr:rowOff>217714</xdr:rowOff>
    </xdr:to>
    <xdr:graphicFrame macro="">
      <xdr:nvGraphicFramePr>
        <xdr:cNvPr id="12" name="11 Gráfico">
          <a:extLst>
            <a:ext uri="{FF2B5EF4-FFF2-40B4-BE49-F238E27FC236}">
              <a16:creationId xmlns:a16="http://schemas.microsoft.com/office/drawing/2014/main" xmlns=""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2051565</xdr:colOff>
      <xdr:row>0</xdr:row>
      <xdr:rowOff>652230</xdr:rowOff>
    </xdr:to>
    <xdr:pic>
      <xdr:nvPicPr>
        <xdr:cNvPr id="13" name="Imagen 12">
          <a:extLst>
            <a:ext uri="{FF2B5EF4-FFF2-40B4-BE49-F238E27FC236}">
              <a16:creationId xmlns:a16="http://schemas.microsoft.com/office/drawing/2014/main" xmlns="" id="{DD1C6996-6933-40A5-B02B-CF5FFE5CC591}"/>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7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Ron	</a:t>
          </a:r>
        </a:p>
      </xdr:txBody>
    </xdr:sp>
    <xdr:clientData/>
  </xdr:twoCellAnchor>
  <xdr:twoCellAnchor>
    <xdr:from>
      <xdr:col>1</xdr:col>
      <xdr:colOff>1942353</xdr:colOff>
      <xdr:row>0</xdr:row>
      <xdr:rowOff>40822</xdr:rowOff>
    </xdr:from>
    <xdr:to>
      <xdr:col>13</xdr:col>
      <xdr:colOff>631030</xdr:colOff>
      <xdr:row>0</xdr:row>
      <xdr:rowOff>636135</xdr:rowOff>
    </xdr:to>
    <xdr:sp macro="" textlink="">
      <xdr:nvSpPr>
        <xdr:cNvPr id="3" name="2 Rectángulo redondeado">
          <a:extLst>
            <a:ext uri="{FF2B5EF4-FFF2-40B4-BE49-F238E27FC236}">
              <a16:creationId xmlns:a16="http://schemas.microsoft.com/office/drawing/2014/main" xmlns="" id="{00000000-0008-0000-0700-000003000000}"/>
            </a:ext>
          </a:extLst>
        </xdr:cNvPr>
        <xdr:cNvSpPr/>
      </xdr:nvSpPr>
      <xdr:spPr>
        <a:xfrm>
          <a:off x="2375647" y="40822"/>
          <a:ext cx="10776089"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7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112200</xdr:rowOff>
    </xdr:from>
    <xdr:to>
      <xdr:col>13</xdr:col>
      <xdr:colOff>452437</xdr:colOff>
      <xdr:row>19</xdr:row>
      <xdr:rowOff>274275</xdr:rowOff>
    </xdr:to>
    <xdr:sp macro="" textlink="">
      <xdr:nvSpPr>
        <xdr:cNvPr id="5" name="4 Rectángulo redondeado">
          <a:extLst>
            <a:ext uri="{FF2B5EF4-FFF2-40B4-BE49-F238E27FC236}">
              <a16:creationId xmlns:a16="http://schemas.microsoft.com/office/drawing/2014/main" xmlns="" id="{00000000-0008-0000-0700-000005000000}"/>
            </a:ext>
          </a:extLst>
        </xdr:cNvPr>
        <xdr:cNvSpPr/>
      </xdr:nvSpPr>
      <xdr:spPr>
        <a:xfrm>
          <a:off x="793494" y="3541200"/>
          <a:ext cx="9564943" cy="26685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20</xdr:row>
      <xdr:rowOff>17508</xdr:rowOff>
    </xdr:from>
    <xdr:to>
      <xdr:col>13</xdr:col>
      <xdr:colOff>123922</xdr:colOff>
      <xdr:row>20</xdr:row>
      <xdr:rowOff>305508</xdr:rowOff>
    </xdr:to>
    <xdr:sp macro="" textlink="">
      <xdr:nvSpPr>
        <xdr:cNvPr id="6" name="5 Rectángulo redondeado">
          <a:extLst>
            <a:ext uri="{FF2B5EF4-FFF2-40B4-BE49-F238E27FC236}">
              <a16:creationId xmlns:a16="http://schemas.microsoft.com/office/drawing/2014/main" xmlns="" id="{00000000-0008-0000-0700-000006000000}"/>
            </a:ext>
          </a:extLst>
        </xdr:cNvPr>
        <xdr:cNvSpPr/>
      </xdr:nvSpPr>
      <xdr:spPr>
        <a:xfrm>
          <a:off x="1513495" y="3827508"/>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17509</xdr:rowOff>
    </xdr:from>
    <xdr:to>
      <xdr:col>13</xdr:col>
      <xdr:colOff>131160</xdr:colOff>
      <xdr:row>32</xdr:row>
      <xdr:rowOff>305509</xdr:rowOff>
    </xdr:to>
    <xdr:sp macro="" textlink="">
      <xdr:nvSpPr>
        <xdr:cNvPr id="7" name="6 Rectángulo redondeado">
          <a:extLst>
            <a:ext uri="{FF2B5EF4-FFF2-40B4-BE49-F238E27FC236}">
              <a16:creationId xmlns:a16="http://schemas.microsoft.com/office/drawing/2014/main" xmlns="" id="{00000000-0008-0000-0700-000007000000}"/>
            </a:ext>
          </a:extLst>
        </xdr:cNvPr>
        <xdr:cNvSpPr/>
      </xdr:nvSpPr>
      <xdr:spPr>
        <a:xfrm>
          <a:off x="1520733" y="6113509"/>
          <a:ext cx="8516427" cy="173700"/>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44</xdr:row>
      <xdr:rowOff>111354</xdr:rowOff>
    </xdr:from>
    <xdr:to>
      <xdr:col>13</xdr:col>
      <xdr:colOff>452437</xdr:colOff>
      <xdr:row>45</xdr:row>
      <xdr:rowOff>268665</xdr:rowOff>
    </xdr:to>
    <xdr:sp macro="" textlink="">
      <xdr:nvSpPr>
        <xdr:cNvPr id="8" name="7 Rectángulo redondeado">
          <a:extLst>
            <a:ext uri="{FF2B5EF4-FFF2-40B4-BE49-F238E27FC236}">
              <a16:creationId xmlns:a16="http://schemas.microsoft.com/office/drawing/2014/main" xmlns="" id="{00000000-0008-0000-0700-000008000000}"/>
            </a:ext>
          </a:extLst>
        </xdr:cNvPr>
        <xdr:cNvSpPr/>
      </xdr:nvSpPr>
      <xdr:spPr>
        <a:xfrm>
          <a:off x="793494" y="8493354"/>
          <a:ext cx="9564943" cy="271611"/>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3. REGIONALIDAD (No</a:t>
          </a:r>
          <a:r>
            <a:rPr lang="es-ES" sz="1400" b="1" baseline="0">
              <a:solidFill>
                <a:schemeClr val="bg1"/>
              </a:solidFill>
            </a:rPr>
            <a:t> se incluye Canarias)</a:t>
          </a:r>
          <a:endParaRPr lang="es-ES" sz="1400" b="1">
            <a:solidFill>
              <a:schemeClr val="bg1"/>
            </a:solidFill>
          </a:endParaRPr>
        </a:p>
      </xdr:txBody>
    </xdr:sp>
    <xdr:clientData/>
  </xdr:twoCellAnchor>
  <xdr:twoCellAnchor>
    <xdr:from>
      <xdr:col>1</xdr:col>
      <xdr:colOff>758730</xdr:colOff>
      <xdr:row>46</xdr:row>
      <xdr:rowOff>11900</xdr:rowOff>
    </xdr:from>
    <xdr:to>
      <xdr:col>13</xdr:col>
      <xdr:colOff>131157</xdr:colOff>
      <xdr:row>46</xdr:row>
      <xdr:rowOff>299900</xdr:rowOff>
    </xdr:to>
    <xdr:sp macro="" textlink="">
      <xdr:nvSpPr>
        <xdr:cNvPr id="9" name="8 Rectángulo redondeado">
          <a:extLst>
            <a:ext uri="{FF2B5EF4-FFF2-40B4-BE49-F238E27FC236}">
              <a16:creationId xmlns:a16="http://schemas.microsoft.com/office/drawing/2014/main" xmlns="" id="{00000000-0008-0000-0700-000009000000}"/>
            </a:ext>
          </a:extLst>
        </xdr:cNvPr>
        <xdr:cNvSpPr/>
      </xdr:nvSpPr>
      <xdr:spPr>
        <a:xfrm>
          <a:off x="1520730" y="87749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58</xdr:row>
      <xdr:rowOff>190499</xdr:rowOff>
    </xdr:from>
    <xdr:to>
      <xdr:col>13</xdr:col>
      <xdr:colOff>131160</xdr:colOff>
      <xdr:row>59</xdr:row>
      <xdr:rowOff>276093</xdr:rowOff>
    </xdr:to>
    <xdr:sp macro="" textlink="">
      <xdr:nvSpPr>
        <xdr:cNvPr id="10" name="9 Rectángulo redondeado">
          <a:extLst>
            <a:ext uri="{FF2B5EF4-FFF2-40B4-BE49-F238E27FC236}">
              <a16:creationId xmlns:a16="http://schemas.microsoft.com/office/drawing/2014/main" xmlns="" id="{00000000-0008-0000-0700-00000A000000}"/>
            </a:ext>
          </a:extLst>
        </xdr:cNvPr>
        <xdr:cNvSpPr/>
      </xdr:nvSpPr>
      <xdr:spPr>
        <a:xfrm>
          <a:off x="1520733" y="11239499"/>
          <a:ext cx="8516427" cy="1903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176501</xdr:rowOff>
    </xdr:from>
    <xdr:to>
      <xdr:col>13</xdr:col>
      <xdr:colOff>452437</xdr:colOff>
      <xdr:row>3</xdr:row>
      <xdr:rowOff>190939</xdr:rowOff>
    </xdr:to>
    <xdr:sp macro="" textlink="">
      <xdr:nvSpPr>
        <xdr:cNvPr id="11" name="10 Rectángulo redondeado">
          <a:extLst>
            <a:ext uri="{FF2B5EF4-FFF2-40B4-BE49-F238E27FC236}">
              <a16:creationId xmlns:a16="http://schemas.microsoft.com/office/drawing/2014/main" xmlns="" id="{00000000-0008-0000-0700-00000B000000}"/>
            </a:ext>
          </a:extLst>
        </xdr:cNvPr>
        <xdr:cNvSpPr/>
      </xdr:nvSpPr>
      <xdr:spPr>
        <a:xfrm>
          <a:off x="793494" y="557501"/>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1864800</xdr:colOff>
      <xdr:row>0</xdr:row>
      <xdr:rowOff>652230</xdr:rowOff>
    </xdr:to>
    <xdr:pic>
      <xdr:nvPicPr>
        <xdr:cNvPr id="13" name="Imagen 12">
          <a:extLst>
            <a:ext uri="{FF2B5EF4-FFF2-40B4-BE49-F238E27FC236}">
              <a16:creationId xmlns:a16="http://schemas.microsoft.com/office/drawing/2014/main" xmlns="" id="{619D27F6-2D1D-4793-8475-CBE53A235981}"/>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31494</xdr:colOff>
      <xdr:row>1</xdr:row>
      <xdr:rowOff>59532</xdr:rowOff>
    </xdr:from>
    <xdr:to>
      <xdr:col>13</xdr:col>
      <xdr:colOff>631031</xdr:colOff>
      <xdr:row>2</xdr:row>
      <xdr:rowOff>119062</xdr:rowOff>
    </xdr:to>
    <xdr:sp macro="" textlink="">
      <xdr:nvSpPr>
        <xdr:cNvPr id="2" name="1 CuadroTexto">
          <a:extLst>
            <a:ext uri="{FF2B5EF4-FFF2-40B4-BE49-F238E27FC236}">
              <a16:creationId xmlns:a16="http://schemas.microsoft.com/office/drawing/2014/main" xmlns="" id="{00000000-0008-0000-0800-000002000000}"/>
            </a:ext>
          </a:extLst>
        </xdr:cNvPr>
        <xdr:cNvSpPr txBox="1"/>
      </xdr:nvSpPr>
      <xdr:spPr>
        <a:xfrm>
          <a:off x="793494" y="250032"/>
          <a:ext cx="9743537" cy="250030"/>
        </a:xfrm>
        <a:prstGeom prst="rect">
          <a:avLst/>
        </a:prstGeom>
        <a:solidFill>
          <a:schemeClr val="bg1">
            <a:lumMod val="85000"/>
          </a:schemeClr>
        </a:solidFill>
        <a:ln w="9525" cap="flat" cmpd="sng" algn="ctr">
          <a:solidFill>
            <a:sysClr val="window" lastClr="FFFFFF">
              <a:lumMod val="95000"/>
            </a:sys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0" i="0" u="none" strike="noStrike" kern="0" cap="none" spc="0" normalizeH="0" baseline="0" noProof="0">
              <a:ln>
                <a:noFill/>
              </a:ln>
              <a:solidFill>
                <a:sysClr val="windowText" lastClr="000000"/>
              </a:solidFill>
              <a:effectLst/>
              <a:uLnTx/>
              <a:uFillTx/>
              <a:latin typeface="Calibri"/>
              <a:ea typeface="+mn-ea"/>
              <a:cs typeface="+mn-cs"/>
            </a:rPr>
            <a:t>Anís	</a:t>
          </a:r>
        </a:p>
      </xdr:txBody>
    </xdr:sp>
    <xdr:clientData/>
  </xdr:twoCellAnchor>
  <xdr:twoCellAnchor>
    <xdr:from>
      <xdr:col>1</xdr:col>
      <xdr:colOff>1927412</xdr:colOff>
      <xdr:row>0</xdr:row>
      <xdr:rowOff>40822</xdr:rowOff>
    </xdr:from>
    <xdr:to>
      <xdr:col>13</xdr:col>
      <xdr:colOff>631031</xdr:colOff>
      <xdr:row>0</xdr:row>
      <xdr:rowOff>636135</xdr:rowOff>
    </xdr:to>
    <xdr:sp macro="" textlink="">
      <xdr:nvSpPr>
        <xdr:cNvPr id="3" name="2 Rectángulo redondeado">
          <a:extLst>
            <a:ext uri="{FF2B5EF4-FFF2-40B4-BE49-F238E27FC236}">
              <a16:creationId xmlns:a16="http://schemas.microsoft.com/office/drawing/2014/main" xmlns="" id="{00000000-0008-0000-0800-000003000000}"/>
            </a:ext>
          </a:extLst>
        </xdr:cNvPr>
        <xdr:cNvSpPr/>
      </xdr:nvSpPr>
      <xdr:spPr>
        <a:xfrm>
          <a:off x="2360706" y="40822"/>
          <a:ext cx="11037560" cy="595313"/>
        </a:xfrm>
        <a:prstGeom prst="roundRect">
          <a:avLst/>
        </a:prstGeom>
        <a:solidFill>
          <a:schemeClr val="tx1">
            <a:lumMod val="75000"/>
            <a:lumOff val="25000"/>
          </a:schemeClr>
        </a:solidFill>
        <a:ln w="9525" cap="flat" cmpd="sng" algn="ctr">
          <a:solidFill>
            <a:schemeClr val="bg1">
              <a:lumMod val="50000"/>
            </a:schemeClr>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400" b="0" i="0" u="none" strike="noStrike" kern="0" cap="none" spc="0" normalizeH="0" baseline="0" noProof="0">
              <a:ln>
                <a:noFill/>
              </a:ln>
              <a:solidFill>
                <a:schemeClr val="bg1"/>
              </a:solidFill>
              <a:effectLst/>
              <a:uLnTx/>
              <a:uFillTx/>
              <a:latin typeface="+mn-lt"/>
              <a:ea typeface="+mn-ea"/>
              <a:cs typeface="+mn-cs"/>
            </a:rPr>
            <a:t>CONSUMO FUERA DEL HOGAR</a:t>
          </a:r>
        </a:p>
      </xdr:txBody>
    </xdr:sp>
    <xdr:clientData/>
  </xdr:twoCellAnchor>
  <xdr:twoCellAnchor>
    <xdr:from>
      <xdr:col>9</xdr:col>
      <xdr:colOff>1047749</xdr:colOff>
      <xdr:row>0</xdr:row>
      <xdr:rowOff>115661</xdr:rowOff>
    </xdr:from>
    <xdr:to>
      <xdr:col>13</xdr:col>
      <xdr:colOff>71437</xdr:colOff>
      <xdr:row>0</xdr:row>
      <xdr:rowOff>547687</xdr:rowOff>
    </xdr:to>
    <xdr:sp macro="" textlink="">
      <xdr:nvSpPr>
        <xdr:cNvPr id="4" name="3 Rectángulo redondeado">
          <a:hlinkClick xmlns:r="http://schemas.openxmlformats.org/officeDocument/2006/relationships" r:id="rId1"/>
          <a:extLst>
            <a:ext uri="{FF2B5EF4-FFF2-40B4-BE49-F238E27FC236}">
              <a16:creationId xmlns:a16="http://schemas.microsoft.com/office/drawing/2014/main" xmlns="" id="{00000000-0008-0000-0800-000004000000}"/>
            </a:ext>
          </a:extLst>
        </xdr:cNvPr>
        <xdr:cNvSpPr/>
      </xdr:nvSpPr>
      <xdr:spPr>
        <a:xfrm>
          <a:off x="7619999" y="115661"/>
          <a:ext cx="2357438" cy="79601"/>
        </a:xfrm>
        <a:prstGeom prst="roundRect">
          <a:avLst/>
        </a:prstGeom>
        <a:solidFill>
          <a:srgbClr val="006666"/>
        </a:solidFill>
        <a:ln w="9525" cap="flat" cmpd="sng" algn="ctr">
          <a:solidFill>
            <a:schemeClr val="accent1"/>
          </a:solidFill>
          <a:prstDash val="solid"/>
        </a:ln>
        <a:effectLst>
          <a:outerShdw blurRad="40000" dist="23000" dir="5400000" rotWithShape="0">
            <a:srgbClr val="000000">
              <a:alpha val="35000"/>
            </a:srgb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50" normalizeH="0" baseline="0" noProof="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uLnTx/>
              <a:uFillTx/>
              <a:latin typeface="Calibri"/>
              <a:ea typeface="+mn-ea"/>
              <a:cs typeface="+mn-cs"/>
            </a:rPr>
            <a:t>Volver</a:t>
          </a:r>
        </a:p>
      </xdr:txBody>
    </xdr:sp>
    <xdr:clientData/>
  </xdr:twoCellAnchor>
  <xdr:twoCellAnchor>
    <xdr:from>
      <xdr:col>1</xdr:col>
      <xdr:colOff>31494</xdr:colOff>
      <xdr:row>18</xdr:row>
      <xdr:rowOff>133631</xdr:rowOff>
    </xdr:from>
    <xdr:to>
      <xdr:col>13</xdr:col>
      <xdr:colOff>452437</xdr:colOff>
      <xdr:row>19</xdr:row>
      <xdr:rowOff>286181</xdr:rowOff>
    </xdr:to>
    <xdr:sp macro="" textlink="">
      <xdr:nvSpPr>
        <xdr:cNvPr id="5" name="4 Rectángulo redondeado">
          <a:extLst>
            <a:ext uri="{FF2B5EF4-FFF2-40B4-BE49-F238E27FC236}">
              <a16:creationId xmlns:a16="http://schemas.microsoft.com/office/drawing/2014/main" xmlns="" id="{00000000-0008-0000-0800-000005000000}"/>
            </a:ext>
          </a:extLst>
        </xdr:cNvPr>
        <xdr:cNvSpPr/>
      </xdr:nvSpPr>
      <xdr:spPr>
        <a:xfrm>
          <a:off x="793494" y="3562631"/>
          <a:ext cx="9564943" cy="247800"/>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2. PERFIL </a:t>
          </a:r>
        </a:p>
      </xdr:txBody>
    </xdr:sp>
    <xdr:clientData/>
  </xdr:twoCellAnchor>
  <xdr:twoCellAnchor>
    <xdr:from>
      <xdr:col>1</xdr:col>
      <xdr:colOff>751495</xdr:colOff>
      <xdr:row>20</xdr:row>
      <xdr:rowOff>29414</xdr:rowOff>
    </xdr:from>
    <xdr:to>
      <xdr:col>13</xdr:col>
      <xdr:colOff>123922</xdr:colOff>
      <xdr:row>20</xdr:row>
      <xdr:rowOff>317414</xdr:rowOff>
    </xdr:to>
    <xdr:sp macro="" textlink="">
      <xdr:nvSpPr>
        <xdr:cNvPr id="6" name="5 Rectángulo redondeado">
          <a:extLst>
            <a:ext uri="{FF2B5EF4-FFF2-40B4-BE49-F238E27FC236}">
              <a16:creationId xmlns:a16="http://schemas.microsoft.com/office/drawing/2014/main" xmlns="" id="{00000000-0008-0000-0800-000006000000}"/>
            </a:ext>
          </a:extLst>
        </xdr:cNvPr>
        <xdr:cNvSpPr/>
      </xdr:nvSpPr>
      <xdr:spPr>
        <a:xfrm>
          <a:off x="1513495" y="3839414"/>
          <a:ext cx="8516427" cy="1641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2.1. Perfil  de la</a:t>
          </a:r>
          <a:r>
            <a:rPr lang="es-ES" sz="1400" baseline="0">
              <a:solidFill>
                <a:sysClr val="windowText" lastClr="000000"/>
              </a:solidFill>
            </a:rPr>
            <a:t> Categoría</a:t>
          </a:r>
          <a:endParaRPr lang="es-ES" sz="1400">
            <a:solidFill>
              <a:sysClr val="windowText" lastClr="000000"/>
            </a:solidFill>
          </a:endParaRPr>
        </a:p>
      </xdr:txBody>
    </xdr:sp>
    <xdr:clientData/>
  </xdr:twoCellAnchor>
  <xdr:twoCellAnchor>
    <xdr:from>
      <xdr:col>1</xdr:col>
      <xdr:colOff>758733</xdr:colOff>
      <xdr:row>32</xdr:row>
      <xdr:rowOff>29415</xdr:rowOff>
    </xdr:from>
    <xdr:to>
      <xdr:col>13</xdr:col>
      <xdr:colOff>131160</xdr:colOff>
      <xdr:row>32</xdr:row>
      <xdr:rowOff>317415</xdr:rowOff>
    </xdr:to>
    <xdr:sp macro="" textlink="">
      <xdr:nvSpPr>
        <xdr:cNvPr id="7" name="6 Rectángulo redondeado">
          <a:extLst>
            <a:ext uri="{FF2B5EF4-FFF2-40B4-BE49-F238E27FC236}">
              <a16:creationId xmlns:a16="http://schemas.microsoft.com/office/drawing/2014/main" xmlns="" id="{00000000-0008-0000-0800-000007000000}"/>
            </a:ext>
          </a:extLst>
        </xdr:cNvPr>
        <xdr:cNvSpPr/>
      </xdr:nvSpPr>
      <xdr:spPr>
        <a:xfrm>
          <a:off x="1520733" y="6125415"/>
          <a:ext cx="8516427" cy="16417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2.2. Consumo x Target</a:t>
          </a:r>
        </a:p>
      </xdr:txBody>
    </xdr:sp>
    <xdr:clientData/>
  </xdr:twoCellAnchor>
  <xdr:twoCellAnchor>
    <xdr:from>
      <xdr:col>1</xdr:col>
      <xdr:colOff>31494</xdr:colOff>
      <xdr:row>43</xdr:row>
      <xdr:rowOff>142309</xdr:rowOff>
    </xdr:from>
    <xdr:to>
      <xdr:col>13</xdr:col>
      <xdr:colOff>452437</xdr:colOff>
      <xdr:row>44</xdr:row>
      <xdr:rowOff>292477</xdr:rowOff>
    </xdr:to>
    <xdr:sp macro="" textlink="">
      <xdr:nvSpPr>
        <xdr:cNvPr id="8" name="7 Rectángulo redondeado">
          <a:extLst>
            <a:ext uri="{FF2B5EF4-FFF2-40B4-BE49-F238E27FC236}">
              <a16:creationId xmlns:a16="http://schemas.microsoft.com/office/drawing/2014/main" xmlns="" id="{00000000-0008-0000-0800-000008000000}"/>
            </a:ext>
          </a:extLst>
        </xdr:cNvPr>
        <xdr:cNvSpPr/>
      </xdr:nvSpPr>
      <xdr:spPr>
        <a:xfrm>
          <a:off x="793494" y="8333809"/>
          <a:ext cx="9564943" cy="235893"/>
        </a:xfrm>
        <a:prstGeom prst="roundRect">
          <a:avLst/>
        </a:prstGeom>
        <a:solidFill>
          <a:srgbClr val="006666">
            <a:alpha val="65000"/>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3. REGIONALIDAD (No</a:t>
          </a:r>
          <a:r>
            <a:rPr lang="es-ES" sz="1400" b="1" baseline="0">
              <a:solidFill>
                <a:schemeClr val="bg1"/>
              </a:solidFill>
            </a:rPr>
            <a:t> se incluye Canarias)</a:t>
          </a:r>
          <a:endParaRPr lang="es-ES" sz="1400" b="1">
            <a:solidFill>
              <a:schemeClr val="bg1"/>
            </a:solidFill>
          </a:endParaRPr>
        </a:p>
      </xdr:txBody>
    </xdr:sp>
    <xdr:clientData/>
  </xdr:twoCellAnchor>
  <xdr:twoCellAnchor>
    <xdr:from>
      <xdr:col>1</xdr:col>
      <xdr:colOff>758730</xdr:colOff>
      <xdr:row>45</xdr:row>
      <xdr:rowOff>11900</xdr:rowOff>
    </xdr:from>
    <xdr:to>
      <xdr:col>13</xdr:col>
      <xdr:colOff>131157</xdr:colOff>
      <xdr:row>45</xdr:row>
      <xdr:rowOff>299900</xdr:rowOff>
    </xdr:to>
    <xdr:sp macro="" textlink="">
      <xdr:nvSpPr>
        <xdr:cNvPr id="9" name="8 Rectángulo redondeado">
          <a:extLst>
            <a:ext uri="{FF2B5EF4-FFF2-40B4-BE49-F238E27FC236}">
              <a16:creationId xmlns:a16="http://schemas.microsoft.com/office/drawing/2014/main" xmlns="" id="{00000000-0008-0000-0800-000009000000}"/>
            </a:ext>
          </a:extLst>
        </xdr:cNvPr>
        <xdr:cNvSpPr/>
      </xdr:nvSpPr>
      <xdr:spPr>
        <a:xfrm>
          <a:off x="1520730" y="8584400"/>
          <a:ext cx="8516427" cy="183225"/>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3.1. Regionalidad de la categoría</a:t>
          </a:r>
        </a:p>
      </xdr:txBody>
    </xdr:sp>
    <xdr:clientData/>
  </xdr:twoCellAnchor>
  <xdr:twoCellAnchor>
    <xdr:from>
      <xdr:col>1</xdr:col>
      <xdr:colOff>758733</xdr:colOff>
      <xdr:row>57</xdr:row>
      <xdr:rowOff>202405</xdr:rowOff>
    </xdr:from>
    <xdr:to>
      <xdr:col>13</xdr:col>
      <xdr:colOff>131160</xdr:colOff>
      <xdr:row>58</xdr:row>
      <xdr:rowOff>287999</xdr:rowOff>
    </xdr:to>
    <xdr:sp macro="" textlink="">
      <xdr:nvSpPr>
        <xdr:cNvPr id="10" name="9 Rectángulo redondeado">
          <a:extLst>
            <a:ext uri="{FF2B5EF4-FFF2-40B4-BE49-F238E27FC236}">
              <a16:creationId xmlns:a16="http://schemas.microsoft.com/office/drawing/2014/main" xmlns="" id="{00000000-0008-0000-0800-00000A000000}"/>
            </a:ext>
          </a:extLst>
        </xdr:cNvPr>
        <xdr:cNvSpPr/>
      </xdr:nvSpPr>
      <xdr:spPr>
        <a:xfrm>
          <a:off x="1520733" y="11051380"/>
          <a:ext cx="8516427" cy="190369"/>
        </a:xfrm>
        <a:prstGeom prst="roundRect">
          <a:avLst/>
        </a:prstGeom>
        <a:solidFill>
          <a:schemeClr val="bg1">
            <a:lumMod val="85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a:solidFill>
                <a:sysClr val="windowText" lastClr="000000"/>
              </a:solidFill>
            </a:rPr>
            <a:t>3.2</a:t>
          </a:r>
          <a:r>
            <a:rPr lang="es-ES" sz="1400" baseline="0">
              <a:solidFill>
                <a:sysClr val="windowText" lastClr="000000"/>
              </a:solidFill>
            </a:rPr>
            <a:t> Consumo por Región</a:t>
          </a:r>
          <a:endParaRPr lang="es-ES" sz="1400">
            <a:solidFill>
              <a:sysClr val="windowText" lastClr="000000"/>
            </a:solidFill>
          </a:endParaRPr>
        </a:p>
      </xdr:txBody>
    </xdr:sp>
    <xdr:clientData/>
  </xdr:twoCellAnchor>
  <xdr:twoCellAnchor>
    <xdr:from>
      <xdr:col>1</xdr:col>
      <xdr:colOff>31494</xdr:colOff>
      <xdr:row>2</xdr:row>
      <xdr:rowOff>164595</xdr:rowOff>
    </xdr:from>
    <xdr:to>
      <xdr:col>13</xdr:col>
      <xdr:colOff>452437</xdr:colOff>
      <xdr:row>3</xdr:row>
      <xdr:rowOff>179033</xdr:rowOff>
    </xdr:to>
    <xdr:sp macro="" textlink="">
      <xdr:nvSpPr>
        <xdr:cNvPr id="11" name="10 Rectángulo redondeado">
          <a:extLst>
            <a:ext uri="{FF2B5EF4-FFF2-40B4-BE49-F238E27FC236}">
              <a16:creationId xmlns:a16="http://schemas.microsoft.com/office/drawing/2014/main" xmlns="" id="{00000000-0008-0000-0800-00000B000000}"/>
            </a:ext>
          </a:extLst>
        </xdr:cNvPr>
        <xdr:cNvSpPr/>
      </xdr:nvSpPr>
      <xdr:spPr>
        <a:xfrm>
          <a:off x="793494" y="545595"/>
          <a:ext cx="9564943" cy="204938"/>
        </a:xfrm>
        <a:prstGeom prst="roundRect">
          <a:avLst/>
        </a:prstGeom>
        <a:solidFill>
          <a:srgbClr val="006666">
            <a:alpha val="64706"/>
          </a:srgb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l"/>
          <a:r>
            <a:rPr lang="es-ES" sz="1400" b="1">
              <a:solidFill>
                <a:schemeClr val="bg1"/>
              </a:solidFill>
            </a:rPr>
            <a:t>1.</a:t>
          </a:r>
          <a:r>
            <a:rPr lang="es-ES" sz="1400" b="1" baseline="0">
              <a:solidFill>
                <a:schemeClr val="bg1"/>
              </a:solidFill>
            </a:rPr>
            <a:t> DIMENSIÓN</a:t>
          </a:r>
          <a:endParaRPr lang="es-ES" sz="1400" b="1">
            <a:solidFill>
              <a:schemeClr val="bg1"/>
            </a:solidFill>
          </a:endParaRPr>
        </a:p>
      </xdr:txBody>
    </xdr:sp>
    <xdr:clientData/>
  </xdr:twoCellAnchor>
  <xdr:twoCellAnchor>
    <xdr:from>
      <xdr:col>14</xdr:col>
      <xdr:colOff>95249</xdr:colOff>
      <xdr:row>4</xdr:row>
      <xdr:rowOff>23812</xdr:rowOff>
    </xdr:from>
    <xdr:to>
      <xdr:col>18</xdr:col>
      <xdr:colOff>535782</xdr:colOff>
      <xdr:row>16</xdr:row>
      <xdr:rowOff>217714</xdr:rowOff>
    </xdr:to>
    <xdr:graphicFrame macro="">
      <xdr:nvGraphicFramePr>
        <xdr:cNvPr id="12" name="11 Gráfico">
          <a:extLst>
            <a:ext uri="{FF2B5EF4-FFF2-40B4-BE49-F238E27FC236}">
              <a16:creationId xmlns:a16="http://schemas.microsoft.com/office/drawing/2014/main" xmlns=""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1864800</xdr:colOff>
      <xdr:row>0</xdr:row>
      <xdr:rowOff>652230</xdr:rowOff>
    </xdr:to>
    <xdr:pic>
      <xdr:nvPicPr>
        <xdr:cNvPr id="13" name="Imagen 12">
          <a:extLst>
            <a:ext uri="{FF2B5EF4-FFF2-40B4-BE49-F238E27FC236}">
              <a16:creationId xmlns:a16="http://schemas.microsoft.com/office/drawing/2014/main" xmlns="" id="{696FE716-1DE0-47D5-A6FD-FD883E4EB3EA}"/>
            </a:ext>
          </a:extLst>
        </xdr:cNvPr>
        <xdr:cNvPicPr>
          <a:picLocks noChangeAspect="1"/>
        </xdr:cNvPicPr>
      </xdr:nvPicPr>
      <xdr:blipFill>
        <a:blip xmlns:r="http://schemas.openxmlformats.org/officeDocument/2006/relationships" r:embed="rId3"/>
        <a:stretch>
          <a:fillRect/>
        </a:stretch>
      </xdr:blipFill>
      <xdr:spPr>
        <a:xfrm>
          <a:off x="0" y="0"/>
          <a:ext cx="2298094" cy="6522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ame\Documents\Trabajo\Consumo\Extradomestico%20para%20web\Bebidas%20fr&#237;as%202016\Informe%20anual%20Bebidas%20fr&#237;as%202016\Informe%20Anual%20Cierre%20Trim%204%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clusiones"/>
      <sheetName val="Total Bebidas Frias Global"/>
      <sheetName val="Bebidas Espirituosas"/>
      <sheetName val="Whisky"/>
      <sheetName val="Brandy"/>
      <sheetName val="Ginebra"/>
      <sheetName val="Ron"/>
      <sheetName val="Anís"/>
      <sheetName val="Otras"/>
      <sheetName val="Cervezas"/>
      <sheetName val="Cervezas CAlcohol"/>
      <sheetName val="Cervezas SIN Alcohol "/>
      <sheetName val="Vinos y Derivados"/>
      <sheetName val="Vino"/>
      <sheetName val="V.Tinto"/>
      <sheetName val="V.Blanco"/>
      <sheetName val="V.Rosado"/>
      <sheetName val="Tinto de Verano"/>
      <sheetName val="Espumosos"/>
      <sheetName val="Sidra"/>
      <sheetName val="BB RR "/>
      <sheetName val="Colas"/>
      <sheetName val="Frutas con gas"/>
      <sheetName val="Frutas SIN gas"/>
      <sheetName val="Mixers"/>
      <sheetName val="Isotonicas"/>
      <sheetName val="Energéticas"/>
      <sheetName val="Gaseosas"/>
      <sheetName val="Otros"/>
      <sheetName val="Agua"/>
      <sheetName val="Zumos"/>
      <sheetName val="Zumo+Leche"/>
      <sheetName val="Resumen Fuera y Dentro"/>
      <sheetName val="Acumulado Dentro y Fuera"/>
      <sheetName val="Factores de Conversion"/>
      <sheetName val="Definiciones"/>
    </sheetNames>
    <sheetDataSet>
      <sheetData sheetId="0"/>
      <sheetData sheetId="1"/>
      <sheetData sheetId="2">
        <row r="9">
          <cell r="Y9" t="str">
            <v>BEB. ESPIRITUOSAS</v>
          </cell>
          <cell r="Z9" t="str">
            <v>CERVEZA</v>
          </cell>
          <cell r="AA9" t="str">
            <v>VINO, ESPUM (Inc. Cava), TINTO DE VERANO, SIDRA</v>
          </cell>
          <cell r="AB9" t="str">
            <v>BEB. REFRESCANTES</v>
          </cell>
          <cell r="AC9" t="str">
            <v>AGUA</v>
          </cell>
          <cell r="AD9" t="str">
            <v>ZUMO</v>
          </cell>
          <cell r="AE9" t="str">
            <v>BEB. ZUMO+LECHE</v>
          </cell>
        </row>
        <row r="12">
          <cell r="W12" t="str">
            <v>TRIM 4 2015</v>
          </cell>
          <cell r="Y12">
            <v>2.8272476979649279</v>
          </cell>
          <cell r="Z12">
            <v>35.542333692336584</v>
          </cell>
          <cell r="AA12">
            <v>11.549678602504089</v>
          </cell>
          <cell r="AB12">
            <v>17.596162409659055</v>
          </cell>
          <cell r="AC12">
            <v>30.364949328953927</v>
          </cell>
          <cell r="AD12">
            <v>1.7524095962461423</v>
          </cell>
          <cell r="AE12">
            <v>0.36721867233527594</v>
          </cell>
        </row>
        <row r="13">
          <cell r="W13" t="str">
            <v>TRIM 4 2016</v>
          </cell>
          <cell r="Y13">
            <v>2.2055461937042731</v>
          </cell>
          <cell r="Z13">
            <v>34.575081536705817</v>
          </cell>
          <cell r="AA13">
            <v>9.6608022380376131</v>
          </cell>
          <cell r="AB13">
            <v>17.676196078366221</v>
          </cell>
          <cell r="AC13">
            <v>33.732623980643048</v>
          </cell>
          <cell r="AD13">
            <v>1.7867500727594763</v>
          </cell>
          <cell r="AE13">
            <v>0.36299989978357289</v>
          </cell>
        </row>
        <row r="32">
          <cell r="Z32" t="str">
            <v>VINO</v>
          </cell>
          <cell r="AD32" t="str">
            <v>TINTO DE VERANO</v>
          </cell>
          <cell r="AE32" t="str">
            <v>CAVA</v>
          </cell>
          <cell r="AF32" t="str">
            <v>SIDRA</v>
          </cell>
        </row>
        <row r="35">
          <cell r="Z35">
            <v>7.4093467221481388</v>
          </cell>
          <cell r="AD35">
            <v>0.19822136487539715</v>
          </cell>
          <cell r="AE35">
            <v>2.7362004656610179</v>
          </cell>
          <cell r="AF35">
            <v>1.2059100498195352</v>
          </cell>
        </row>
        <row r="36">
          <cell r="Z36">
            <v>6.6595432506315264</v>
          </cell>
          <cell r="AD36">
            <v>0.4462362769048443</v>
          </cell>
          <cell r="AE36">
            <v>1.7522470542819395</v>
          </cell>
          <cell r="AF36">
            <v>0.8027756562193018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Worldpanel">
    <a:dk1>
      <a:srgbClr val="595959"/>
    </a:dk1>
    <a:lt1>
      <a:srgbClr val="FFFFFF"/>
    </a:lt1>
    <a:dk2>
      <a:srgbClr val="000000"/>
    </a:dk2>
    <a:lt2>
      <a:srgbClr val="FFFFFF"/>
    </a:lt2>
    <a:accent1>
      <a:srgbClr val="92D400"/>
    </a:accent1>
    <a:accent2>
      <a:srgbClr val="717171"/>
    </a:accent2>
    <a:accent3>
      <a:srgbClr val="C0C0C0"/>
    </a:accent3>
    <a:accent4>
      <a:srgbClr val="3AA960"/>
    </a:accent4>
    <a:accent5>
      <a:srgbClr val="9CD4B9"/>
    </a:accent5>
    <a:accent6>
      <a:srgbClr val="006F7D"/>
    </a:accent6>
    <a:hlink>
      <a:srgbClr val="1D84C7"/>
    </a:hlink>
    <a:folHlink>
      <a:srgbClr val="8353A9"/>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Worldpanel">
    <a:dk1>
      <a:srgbClr val="595959"/>
    </a:dk1>
    <a:lt1>
      <a:srgbClr val="FFFFFF"/>
    </a:lt1>
    <a:dk2>
      <a:srgbClr val="000000"/>
    </a:dk2>
    <a:lt2>
      <a:srgbClr val="FFFFFF"/>
    </a:lt2>
    <a:accent1>
      <a:srgbClr val="92D400"/>
    </a:accent1>
    <a:accent2>
      <a:srgbClr val="717171"/>
    </a:accent2>
    <a:accent3>
      <a:srgbClr val="C0C0C0"/>
    </a:accent3>
    <a:accent4>
      <a:srgbClr val="3AA960"/>
    </a:accent4>
    <a:accent5>
      <a:srgbClr val="9CD4B9"/>
    </a:accent5>
    <a:accent6>
      <a:srgbClr val="006F7D"/>
    </a:accent6>
    <a:hlink>
      <a:srgbClr val="1D84C7"/>
    </a:hlink>
    <a:folHlink>
      <a:srgbClr val="8353A9"/>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Worldpanel">
    <a:dk1>
      <a:srgbClr val="595959"/>
    </a:dk1>
    <a:lt1>
      <a:srgbClr val="FFFFFF"/>
    </a:lt1>
    <a:dk2>
      <a:srgbClr val="000000"/>
    </a:dk2>
    <a:lt2>
      <a:srgbClr val="FFFFFF"/>
    </a:lt2>
    <a:accent1>
      <a:srgbClr val="92D400"/>
    </a:accent1>
    <a:accent2>
      <a:srgbClr val="717171"/>
    </a:accent2>
    <a:accent3>
      <a:srgbClr val="C0C0C0"/>
    </a:accent3>
    <a:accent4>
      <a:srgbClr val="3AA960"/>
    </a:accent4>
    <a:accent5>
      <a:srgbClr val="9CD4B9"/>
    </a:accent5>
    <a:accent6>
      <a:srgbClr val="006F7D"/>
    </a:accent6>
    <a:hlink>
      <a:srgbClr val="1D84C7"/>
    </a:hlink>
    <a:folHlink>
      <a:srgbClr val="8353A9"/>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Worldpanel">
    <a:dk1>
      <a:srgbClr val="595959"/>
    </a:dk1>
    <a:lt1>
      <a:srgbClr val="FFFFFF"/>
    </a:lt1>
    <a:dk2>
      <a:srgbClr val="000000"/>
    </a:dk2>
    <a:lt2>
      <a:srgbClr val="FFFFFF"/>
    </a:lt2>
    <a:accent1>
      <a:srgbClr val="92D400"/>
    </a:accent1>
    <a:accent2>
      <a:srgbClr val="717171"/>
    </a:accent2>
    <a:accent3>
      <a:srgbClr val="C0C0C0"/>
    </a:accent3>
    <a:accent4>
      <a:srgbClr val="3AA960"/>
    </a:accent4>
    <a:accent5>
      <a:srgbClr val="9CD4B9"/>
    </a:accent5>
    <a:accent6>
      <a:srgbClr val="006F7D"/>
    </a:accent6>
    <a:hlink>
      <a:srgbClr val="1D84C7"/>
    </a:hlink>
    <a:folHlink>
      <a:srgbClr val="8353A9"/>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Worldpanel">
    <a:dk1>
      <a:srgbClr val="595959"/>
    </a:dk1>
    <a:lt1>
      <a:srgbClr val="FFFFFF"/>
    </a:lt1>
    <a:dk2>
      <a:srgbClr val="000000"/>
    </a:dk2>
    <a:lt2>
      <a:srgbClr val="FFFFFF"/>
    </a:lt2>
    <a:accent1>
      <a:srgbClr val="92D400"/>
    </a:accent1>
    <a:accent2>
      <a:srgbClr val="717171"/>
    </a:accent2>
    <a:accent3>
      <a:srgbClr val="C0C0C0"/>
    </a:accent3>
    <a:accent4>
      <a:srgbClr val="3AA960"/>
    </a:accent4>
    <a:accent5>
      <a:srgbClr val="9CD4B9"/>
    </a:accent5>
    <a:accent6>
      <a:srgbClr val="006F7D"/>
    </a:accent6>
    <a:hlink>
      <a:srgbClr val="1D84C7"/>
    </a:hlink>
    <a:folHlink>
      <a:srgbClr val="8353A9"/>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Worldpanel">
    <a:dk1>
      <a:srgbClr val="595959"/>
    </a:dk1>
    <a:lt1>
      <a:srgbClr val="FFFFFF"/>
    </a:lt1>
    <a:dk2>
      <a:srgbClr val="000000"/>
    </a:dk2>
    <a:lt2>
      <a:srgbClr val="FFFFFF"/>
    </a:lt2>
    <a:accent1>
      <a:srgbClr val="92D400"/>
    </a:accent1>
    <a:accent2>
      <a:srgbClr val="717171"/>
    </a:accent2>
    <a:accent3>
      <a:srgbClr val="C0C0C0"/>
    </a:accent3>
    <a:accent4>
      <a:srgbClr val="3AA960"/>
    </a:accent4>
    <a:accent5>
      <a:srgbClr val="9CD4B9"/>
    </a:accent5>
    <a:accent6>
      <a:srgbClr val="006F7D"/>
    </a:accent6>
    <a:hlink>
      <a:srgbClr val="1D84C7"/>
    </a:hlink>
    <a:folHlink>
      <a:srgbClr val="8353A9"/>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2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7.xml"/><Relationship Id="rId1" Type="http://schemas.openxmlformats.org/officeDocument/2006/relationships/printerSettings" Target="../printerSettings/printerSettings27.bin"/><Relationship Id="rId4" Type="http://schemas.openxmlformats.org/officeDocument/2006/relationships/comments" Target="../comments25.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8.xml"/><Relationship Id="rId1" Type="http://schemas.openxmlformats.org/officeDocument/2006/relationships/printerSettings" Target="../printerSettings/printerSettings28.bin"/><Relationship Id="rId4" Type="http://schemas.openxmlformats.org/officeDocument/2006/relationships/comments" Target="../comments26.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9.xml"/><Relationship Id="rId1" Type="http://schemas.openxmlformats.org/officeDocument/2006/relationships/printerSettings" Target="../printerSettings/printerSettings29.bin"/><Relationship Id="rId4" Type="http://schemas.openxmlformats.org/officeDocument/2006/relationships/comments" Target="../comments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0.xml"/><Relationship Id="rId1" Type="http://schemas.openxmlformats.org/officeDocument/2006/relationships/printerSettings" Target="../printerSettings/printerSettings30.bin"/><Relationship Id="rId4" Type="http://schemas.openxmlformats.org/officeDocument/2006/relationships/comments" Target="../comments28.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1.xml"/><Relationship Id="rId1" Type="http://schemas.openxmlformats.org/officeDocument/2006/relationships/printerSettings" Target="../printerSettings/printerSettings31.bin"/><Relationship Id="rId4" Type="http://schemas.openxmlformats.org/officeDocument/2006/relationships/comments" Target="../comments29.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2.xml"/><Relationship Id="rId1" Type="http://schemas.openxmlformats.org/officeDocument/2006/relationships/printerSettings" Target="../printerSettings/printerSettings32.bin"/><Relationship Id="rId4" Type="http://schemas.openxmlformats.org/officeDocument/2006/relationships/comments" Target="../comments3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3.xml"/><Relationship Id="rId1" Type="http://schemas.openxmlformats.org/officeDocument/2006/relationships/printerSettings" Target="../printerSettings/printerSettings33.bin"/><Relationship Id="rId4" Type="http://schemas.openxmlformats.org/officeDocument/2006/relationships/comments" Target="../comments31.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87"/>
  <sheetViews>
    <sheetView showGridLines="0" showRowColHeaders="0" tabSelected="1" zoomScale="85" zoomScaleNormal="85" workbookViewId="0"/>
  </sheetViews>
  <sheetFormatPr baseColWidth="10" defaultRowHeight="15" x14ac:dyDescent="0.25"/>
  <cols>
    <col min="1" max="1" width="6.7109375" customWidth="1"/>
    <col min="2" max="2" width="13.28515625" customWidth="1"/>
    <col min="3" max="3" width="7.28515625" customWidth="1"/>
    <col min="4" max="4" width="13.28515625" customWidth="1"/>
    <col min="5" max="5" width="7.28515625" customWidth="1"/>
    <col min="6" max="6" width="13.28515625" style="147" customWidth="1"/>
    <col min="7" max="7" width="7.28515625" customWidth="1"/>
    <col min="8" max="8" width="13.28515625" customWidth="1"/>
    <col min="9" max="9" width="7.28515625" customWidth="1"/>
    <col min="12" max="15" width="11.42578125" style="6"/>
    <col min="16" max="16" width="9" style="6" customWidth="1"/>
    <col min="17" max="62" width="11.42578125" style="6"/>
  </cols>
  <sheetData>
    <row r="1" spans="1:62" ht="6" customHeight="1" x14ac:dyDescent="0.25">
      <c r="L1" s="9"/>
      <c r="M1" s="9"/>
      <c r="N1" s="9"/>
      <c r="O1" s="9"/>
      <c r="P1" s="9"/>
    </row>
    <row r="2" spans="1:62" ht="57.75" customHeight="1" x14ac:dyDescent="0.25">
      <c r="A2" s="58"/>
      <c r="B2" s="58"/>
      <c r="C2" s="58"/>
      <c r="D2" s="1"/>
      <c r="E2" s="1"/>
      <c r="F2" s="2"/>
      <c r="G2" s="1"/>
      <c r="H2" s="1"/>
      <c r="I2" s="1"/>
      <c r="J2" s="1"/>
      <c r="K2" s="1"/>
      <c r="L2" s="1"/>
      <c r="M2" s="1"/>
      <c r="N2" s="1"/>
      <c r="O2" s="1"/>
      <c r="P2" s="1"/>
    </row>
    <row r="3" spans="1:62" ht="20.25" customHeight="1" x14ac:dyDescent="0.25">
      <c r="L3" s="9"/>
      <c r="M3" s="9"/>
      <c r="N3" s="9"/>
      <c r="O3" s="9"/>
      <c r="P3" s="9"/>
    </row>
    <row r="4" spans="1:62" ht="12.75" customHeight="1" x14ac:dyDescent="0.25">
      <c r="L4" s="9"/>
      <c r="M4" s="9"/>
      <c r="N4" s="9"/>
      <c r="O4" s="9"/>
      <c r="P4" s="9"/>
    </row>
    <row r="5" spans="1:62" ht="22.5" customHeight="1" x14ac:dyDescent="0.25">
      <c r="L5" s="9"/>
      <c r="M5" s="9"/>
      <c r="N5" s="9"/>
      <c r="O5" s="9"/>
      <c r="P5" s="9"/>
    </row>
    <row r="6" spans="1:62" x14ac:dyDescent="0.25">
      <c r="L6" s="9"/>
      <c r="M6" s="9"/>
      <c r="N6" s="9"/>
      <c r="O6" s="9"/>
      <c r="P6" s="9"/>
    </row>
    <row r="7" spans="1:62" x14ac:dyDescent="0.25">
      <c r="L7" s="9"/>
      <c r="M7" s="9"/>
      <c r="N7" s="9"/>
      <c r="O7" s="9"/>
      <c r="P7" s="9"/>
    </row>
    <row r="8" spans="1:62" x14ac:dyDescent="0.25">
      <c r="L8" s="9"/>
      <c r="M8" s="9"/>
      <c r="N8" s="9"/>
      <c r="O8" s="9"/>
      <c r="P8" s="9"/>
    </row>
    <row r="9" spans="1:62" x14ac:dyDescent="0.25">
      <c r="L9" s="9"/>
      <c r="M9" s="9"/>
      <c r="N9" s="9"/>
      <c r="O9" s="9"/>
      <c r="P9" s="9"/>
    </row>
    <row r="10" spans="1:62" x14ac:dyDescent="0.25">
      <c r="L10" s="9"/>
      <c r="M10" s="9"/>
      <c r="N10" s="9"/>
      <c r="O10" s="9"/>
      <c r="P10" s="9"/>
    </row>
    <row r="11" spans="1:62" x14ac:dyDescent="0.25">
      <c r="L11" s="9"/>
      <c r="M11" s="9"/>
      <c r="N11" s="9"/>
      <c r="O11" s="9"/>
      <c r="P11" s="9"/>
    </row>
    <row r="12" spans="1:62" s="51" customFormat="1" ht="15.75" customHeight="1" x14ac:dyDescent="0.25">
      <c r="A12" s="61"/>
      <c r="B12" s="314" t="s">
        <v>68</v>
      </c>
      <c r="C12" s="314"/>
      <c r="D12" s="312" t="s">
        <v>75</v>
      </c>
      <c r="E12" s="312"/>
      <c r="F12" s="311" t="s">
        <v>76</v>
      </c>
      <c r="G12" s="311"/>
      <c r="H12" s="310" t="s">
        <v>79</v>
      </c>
      <c r="I12" s="310"/>
      <c r="J12" s="62"/>
      <c r="K12" s="62"/>
      <c r="L12" s="63"/>
      <c r="M12" s="63"/>
      <c r="N12" s="63"/>
      <c r="O12" s="63"/>
      <c r="P12" s="59"/>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row>
    <row r="13" spans="1:62" s="51" customFormat="1" ht="15.75" customHeight="1" x14ac:dyDescent="0.25">
      <c r="A13" s="61"/>
      <c r="B13" s="313" t="s">
        <v>69</v>
      </c>
      <c r="C13" s="313"/>
      <c r="D13" s="312" t="s">
        <v>74</v>
      </c>
      <c r="E13" s="312"/>
      <c r="F13" s="115" t="s">
        <v>104</v>
      </c>
      <c r="G13" s="116"/>
      <c r="H13" s="310" t="s">
        <v>80</v>
      </c>
      <c r="I13" s="310"/>
      <c r="J13" s="62"/>
      <c r="K13" s="62"/>
      <c r="L13" s="63"/>
      <c r="M13" s="63"/>
      <c r="N13" s="63"/>
      <c r="O13" s="63"/>
      <c r="P13" s="59"/>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row>
    <row r="14" spans="1:62" s="51" customFormat="1" ht="15.75" customHeight="1" x14ac:dyDescent="0.25">
      <c r="A14" s="61"/>
      <c r="B14" s="313" t="s">
        <v>70</v>
      </c>
      <c r="C14" s="313"/>
      <c r="D14" s="64"/>
      <c r="E14" s="64"/>
      <c r="F14" s="115" t="s">
        <v>105</v>
      </c>
      <c r="G14" s="115"/>
      <c r="H14" s="310" t="s">
        <v>81</v>
      </c>
      <c r="I14" s="310"/>
      <c r="J14" s="5"/>
      <c r="K14" s="62"/>
      <c r="L14" s="63"/>
      <c r="M14" s="63"/>
      <c r="N14" s="63"/>
      <c r="O14" s="63"/>
      <c r="P14" s="59"/>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row>
    <row r="15" spans="1:62" s="51" customFormat="1" ht="15.75" customHeight="1" x14ac:dyDescent="0.25">
      <c r="A15" s="61"/>
      <c r="B15" s="313" t="s">
        <v>71</v>
      </c>
      <c r="C15" s="313"/>
      <c r="D15" s="64"/>
      <c r="E15" s="64"/>
      <c r="F15" s="115" t="s">
        <v>106</v>
      </c>
      <c r="G15" s="115"/>
      <c r="H15" s="310" t="s">
        <v>82</v>
      </c>
      <c r="I15" s="310"/>
      <c r="J15" s="62"/>
      <c r="K15" s="62"/>
      <c r="L15" s="63"/>
      <c r="M15" s="63"/>
      <c r="N15" s="63"/>
      <c r="O15" s="63"/>
      <c r="P15" s="59"/>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row>
    <row r="16" spans="1:62" s="51" customFormat="1" ht="15.75" customHeight="1" x14ac:dyDescent="0.25">
      <c r="A16" s="61"/>
      <c r="B16" s="313" t="s">
        <v>72</v>
      </c>
      <c r="C16" s="313"/>
      <c r="D16" s="64"/>
      <c r="E16" s="64"/>
      <c r="F16" s="109" t="s">
        <v>107</v>
      </c>
      <c r="H16" s="310" t="s">
        <v>83</v>
      </c>
      <c r="I16" s="310"/>
      <c r="J16" s="62"/>
      <c r="K16" s="62"/>
      <c r="L16" s="63"/>
      <c r="M16" s="63"/>
      <c r="N16" s="63"/>
      <c r="O16" s="63"/>
      <c r="P16" s="59"/>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row>
    <row r="17" spans="1:62" s="51" customFormat="1" ht="15.75" customHeight="1" x14ac:dyDescent="0.25">
      <c r="A17" s="61"/>
      <c r="B17" s="313" t="s">
        <v>73</v>
      </c>
      <c r="C17" s="313"/>
      <c r="D17" s="64"/>
      <c r="E17" s="64"/>
      <c r="F17" s="311" t="s">
        <v>77</v>
      </c>
      <c r="G17" s="311"/>
      <c r="H17" s="310" t="s">
        <v>84</v>
      </c>
      <c r="I17" s="310"/>
      <c r="J17" s="62"/>
      <c r="K17" s="62"/>
      <c r="L17" s="63"/>
      <c r="M17" s="63"/>
      <c r="N17" s="63"/>
      <c r="O17" s="63"/>
      <c r="P17" s="59"/>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row>
    <row r="18" spans="1:62" ht="15.75" x14ac:dyDescent="0.25">
      <c r="A18" s="65"/>
      <c r="B18" s="65"/>
      <c r="C18" s="65"/>
      <c r="D18" s="65"/>
      <c r="E18" s="65"/>
      <c r="F18" s="311" t="s">
        <v>78</v>
      </c>
      <c r="G18" s="311"/>
      <c r="H18" s="83" t="s">
        <v>85</v>
      </c>
      <c r="I18" s="66"/>
      <c r="J18" s="5"/>
      <c r="K18" s="5"/>
      <c r="L18" s="67"/>
      <c r="M18" s="67"/>
      <c r="N18" s="67"/>
      <c r="O18" s="67"/>
      <c r="P18" s="9"/>
    </row>
    <row r="19" spans="1:62" ht="15.75" x14ac:dyDescent="0.25">
      <c r="A19" s="65"/>
      <c r="B19" s="65"/>
      <c r="C19" s="65"/>
      <c r="D19" s="65"/>
      <c r="E19" s="65"/>
      <c r="H19" s="83" t="s">
        <v>86</v>
      </c>
      <c r="I19" s="66"/>
      <c r="J19" s="5"/>
      <c r="K19" s="5"/>
      <c r="L19" s="67"/>
      <c r="M19" s="67"/>
      <c r="N19" s="67"/>
      <c r="O19" s="67"/>
      <c r="P19" s="9"/>
    </row>
    <row r="20" spans="1:62" x14ac:dyDescent="0.25">
      <c r="F20" s="309"/>
      <c r="G20" s="309"/>
      <c r="L20" s="9"/>
      <c r="M20" s="9"/>
      <c r="N20" s="9"/>
      <c r="O20" s="9"/>
      <c r="P20" s="9"/>
    </row>
    <row r="21" spans="1:62" x14ac:dyDescent="0.25">
      <c r="L21" s="9"/>
      <c r="M21" s="9"/>
      <c r="N21" s="9"/>
      <c r="O21" s="9"/>
      <c r="P21" s="9"/>
    </row>
    <row r="22" spans="1:62" x14ac:dyDescent="0.25">
      <c r="L22" s="9"/>
      <c r="M22" s="9"/>
      <c r="N22" s="9"/>
      <c r="O22" s="9"/>
      <c r="P22" s="9"/>
    </row>
    <row r="23" spans="1:62" x14ac:dyDescent="0.25">
      <c r="L23" s="9"/>
      <c r="M23" s="9"/>
      <c r="N23" s="9"/>
      <c r="O23" s="9"/>
      <c r="P23" s="9"/>
    </row>
    <row r="24" spans="1:62" x14ac:dyDescent="0.25">
      <c r="L24" s="60"/>
      <c r="M24" s="9"/>
      <c r="N24" s="9"/>
      <c r="O24" s="9"/>
      <c r="P24" s="9"/>
    </row>
    <row r="25" spans="1:62" x14ac:dyDescent="0.25">
      <c r="L25" s="9"/>
      <c r="M25" s="9"/>
      <c r="N25" s="9"/>
      <c r="O25" s="9"/>
      <c r="P25" s="9"/>
    </row>
    <row r="26" spans="1:62" x14ac:dyDescent="0.25">
      <c r="L26" s="9"/>
      <c r="M26" s="9"/>
      <c r="N26" s="9"/>
      <c r="O26" s="9"/>
      <c r="P26" s="9"/>
    </row>
    <row r="27" spans="1:62" x14ac:dyDescent="0.25">
      <c r="A27" s="6"/>
      <c r="B27" s="6"/>
      <c r="C27" s="6"/>
      <c r="D27" s="6"/>
      <c r="E27" s="6"/>
      <c r="F27" s="7"/>
      <c r="G27" s="6"/>
      <c r="H27" s="6"/>
      <c r="I27" s="6"/>
      <c r="J27" s="6"/>
      <c r="K27" s="6"/>
    </row>
    <row r="28" spans="1:62" x14ac:dyDescent="0.25">
      <c r="A28" s="6"/>
      <c r="B28" s="6"/>
      <c r="C28" s="6"/>
      <c r="D28" s="6"/>
      <c r="E28" s="6"/>
      <c r="F28" s="7"/>
      <c r="G28" s="6"/>
      <c r="H28" s="6"/>
      <c r="I28" s="6"/>
      <c r="J28" s="6"/>
      <c r="K28" s="6"/>
    </row>
    <row r="29" spans="1:62" x14ac:dyDescent="0.25">
      <c r="A29" s="6"/>
      <c r="B29" s="6"/>
      <c r="C29" s="6"/>
      <c r="D29" s="6"/>
      <c r="E29" s="6"/>
      <c r="F29" s="7"/>
      <c r="G29" s="6"/>
      <c r="H29" s="6"/>
      <c r="I29" s="6"/>
      <c r="J29" s="6"/>
      <c r="K29" s="6"/>
    </row>
    <row r="30" spans="1:62" x14ac:dyDescent="0.25">
      <c r="A30" s="6"/>
      <c r="B30" s="6"/>
      <c r="C30" s="6"/>
      <c r="D30" s="6"/>
      <c r="E30" s="6"/>
      <c r="F30" s="7"/>
      <c r="G30" s="6"/>
      <c r="H30" s="6"/>
      <c r="I30" s="6"/>
      <c r="J30" s="6"/>
      <c r="K30" s="6"/>
    </row>
    <row r="31" spans="1:62" x14ac:dyDescent="0.25">
      <c r="A31" s="6"/>
      <c r="B31" s="6"/>
      <c r="C31" s="6"/>
      <c r="D31" s="6"/>
      <c r="E31" s="6"/>
      <c r="F31" s="7"/>
      <c r="G31" s="6"/>
      <c r="H31" s="6"/>
      <c r="I31" s="6"/>
      <c r="J31" s="6"/>
      <c r="K31" s="6"/>
    </row>
    <row r="32" spans="1:62" x14ac:dyDescent="0.25">
      <c r="A32" s="6"/>
      <c r="B32" s="6"/>
      <c r="C32" s="6"/>
      <c r="D32" s="6"/>
      <c r="E32" s="6"/>
      <c r="F32" s="7"/>
      <c r="G32" s="6"/>
      <c r="H32" s="6"/>
      <c r="I32" s="6"/>
      <c r="J32" s="6"/>
      <c r="K32" s="6"/>
    </row>
    <row r="33" spans="1:11" x14ac:dyDescent="0.25">
      <c r="A33" s="6"/>
      <c r="B33" s="6"/>
      <c r="C33" s="6"/>
      <c r="D33" s="6"/>
      <c r="E33" s="6"/>
      <c r="F33" s="7"/>
      <c r="G33" s="6"/>
      <c r="H33" s="6"/>
      <c r="I33" s="6"/>
      <c r="J33" s="6"/>
      <c r="K33" s="6"/>
    </row>
    <row r="34" spans="1:11" x14ac:dyDescent="0.25">
      <c r="A34" s="6"/>
      <c r="B34" s="6"/>
      <c r="C34" s="6"/>
      <c r="D34" s="6"/>
      <c r="E34" s="6"/>
      <c r="F34" s="7"/>
      <c r="G34" s="6"/>
      <c r="H34" s="6"/>
      <c r="I34" s="6"/>
      <c r="J34" s="6"/>
      <c r="K34" s="6"/>
    </row>
    <row r="35" spans="1:11" x14ac:dyDescent="0.25">
      <c r="A35" s="6"/>
      <c r="B35" s="6"/>
      <c r="C35" s="6"/>
      <c r="D35" s="6"/>
      <c r="E35" s="6"/>
      <c r="F35" s="7"/>
      <c r="G35" s="6"/>
      <c r="H35" s="6"/>
      <c r="I35" s="6"/>
      <c r="J35" s="6"/>
      <c r="K35" s="6"/>
    </row>
    <row r="36" spans="1:11" x14ac:dyDescent="0.25">
      <c r="A36" s="6"/>
      <c r="B36" s="6"/>
      <c r="C36" s="6"/>
      <c r="D36" s="6"/>
      <c r="E36" s="6"/>
      <c r="F36" s="7"/>
      <c r="G36" s="6"/>
      <c r="H36" s="6"/>
      <c r="I36" s="6"/>
      <c r="J36" s="6"/>
      <c r="K36" s="6"/>
    </row>
    <row r="37" spans="1:11" x14ac:dyDescent="0.25">
      <c r="A37" s="6"/>
      <c r="B37" s="6"/>
      <c r="C37" s="6"/>
      <c r="D37" s="6"/>
      <c r="E37" s="6"/>
      <c r="F37" s="7"/>
      <c r="G37" s="6"/>
      <c r="H37" s="6"/>
      <c r="I37" s="6"/>
      <c r="J37" s="6"/>
      <c r="K37" s="6"/>
    </row>
    <row r="38" spans="1:11" x14ac:dyDescent="0.25">
      <c r="A38" s="6"/>
      <c r="B38" s="6"/>
      <c r="C38" s="6"/>
      <c r="D38" s="6"/>
      <c r="E38" s="6"/>
      <c r="F38" s="7"/>
      <c r="G38" s="6"/>
      <c r="H38" s="6"/>
      <c r="I38" s="6"/>
      <c r="J38" s="6"/>
      <c r="K38" s="6"/>
    </row>
    <row r="39" spans="1:11" x14ac:dyDescent="0.25">
      <c r="A39" s="6"/>
      <c r="B39" s="6"/>
      <c r="C39" s="6"/>
      <c r="D39" s="6"/>
      <c r="E39" s="6"/>
      <c r="F39" s="7"/>
      <c r="G39" s="6"/>
      <c r="H39" s="6"/>
      <c r="I39" s="6"/>
      <c r="J39" s="6"/>
      <c r="K39" s="6"/>
    </row>
    <row r="40" spans="1:11" x14ac:dyDescent="0.25">
      <c r="A40" s="6"/>
      <c r="B40" s="6"/>
      <c r="C40" s="6"/>
      <c r="D40" s="6"/>
      <c r="E40" s="6"/>
      <c r="F40" s="7"/>
      <c r="G40" s="6"/>
      <c r="H40" s="6"/>
      <c r="I40" s="6"/>
      <c r="J40" s="6"/>
      <c r="K40" s="6"/>
    </row>
    <row r="41" spans="1:11" x14ac:dyDescent="0.25">
      <c r="A41" s="6"/>
      <c r="B41" s="6"/>
      <c r="C41" s="6"/>
      <c r="D41" s="6"/>
      <c r="E41" s="6"/>
      <c r="F41" s="7"/>
      <c r="G41" s="6"/>
      <c r="H41" s="6"/>
      <c r="I41" s="6"/>
      <c r="J41" s="6"/>
      <c r="K41" s="6"/>
    </row>
    <row r="42" spans="1:11" x14ac:dyDescent="0.25">
      <c r="A42" s="6"/>
      <c r="B42" s="6"/>
      <c r="C42" s="6"/>
      <c r="D42" s="6"/>
      <c r="E42" s="6"/>
      <c r="F42" s="7"/>
      <c r="G42" s="6"/>
      <c r="H42" s="6"/>
      <c r="I42" s="6"/>
      <c r="J42" s="6"/>
      <c r="K42" s="6"/>
    </row>
    <row r="43" spans="1:11" x14ac:dyDescent="0.25">
      <c r="A43" s="6"/>
      <c r="B43" s="6"/>
      <c r="C43" s="6"/>
      <c r="D43" s="6"/>
      <c r="E43" s="6"/>
      <c r="F43" s="7"/>
      <c r="G43" s="6"/>
      <c r="H43" s="6"/>
      <c r="I43" s="6"/>
      <c r="J43" s="6"/>
      <c r="K43" s="6"/>
    </row>
    <row r="44" spans="1:11" x14ac:dyDescent="0.25">
      <c r="A44" s="6"/>
      <c r="B44" s="6"/>
      <c r="C44" s="6"/>
      <c r="D44" s="6"/>
      <c r="E44" s="6"/>
      <c r="F44" s="7"/>
      <c r="G44" s="6"/>
      <c r="H44" s="6"/>
      <c r="I44" s="6"/>
      <c r="J44" s="6"/>
      <c r="K44" s="6"/>
    </row>
    <row r="45" spans="1:11" x14ac:dyDescent="0.25">
      <c r="A45" s="6"/>
      <c r="B45" s="6"/>
      <c r="C45" s="6"/>
      <c r="D45" s="6"/>
      <c r="E45" s="6"/>
      <c r="F45" s="7"/>
      <c r="G45" s="6"/>
      <c r="H45" s="6"/>
      <c r="I45" s="6"/>
      <c r="J45" s="6"/>
      <c r="K45" s="6"/>
    </row>
    <row r="46" spans="1:11" x14ac:dyDescent="0.25">
      <c r="A46" s="6"/>
      <c r="B46" s="6"/>
      <c r="C46" s="6"/>
      <c r="D46" s="6"/>
      <c r="E46" s="6"/>
      <c r="F46" s="7"/>
      <c r="G46" s="6"/>
      <c r="H46" s="6"/>
      <c r="I46" s="6"/>
      <c r="J46" s="6"/>
      <c r="K46" s="6"/>
    </row>
    <row r="47" spans="1:11" x14ac:dyDescent="0.25">
      <c r="A47" s="6"/>
      <c r="B47" s="6"/>
      <c r="C47" s="6"/>
      <c r="D47" s="6"/>
      <c r="E47" s="6"/>
      <c r="F47" s="7"/>
      <c r="G47" s="6"/>
      <c r="H47" s="6"/>
      <c r="I47" s="6"/>
      <c r="J47" s="6"/>
      <c r="K47" s="6"/>
    </row>
    <row r="48" spans="1:11" x14ac:dyDescent="0.25">
      <c r="A48" s="6"/>
      <c r="B48" s="6"/>
      <c r="C48" s="6"/>
      <c r="D48" s="6"/>
      <c r="E48" s="6"/>
      <c r="F48" s="7"/>
      <c r="G48" s="6"/>
      <c r="H48" s="6"/>
      <c r="I48" s="6"/>
      <c r="J48" s="6"/>
      <c r="K48" s="6"/>
    </row>
    <row r="49" spans="1:11" x14ac:dyDescent="0.25">
      <c r="A49" s="6"/>
      <c r="B49" s="6"/>
      <c r="C49" s="6"/>
      <c r="D49" s="6"/>
      <c r="E49" s="6"/>
      <c r="F49" s="7"/>
      <c r="G49" s="6"/>
      <c r="H49" s="6"/>
      <c r="I49" s="6"/>
      <c r="J49" s="6"/>
      <c r="K49" s="6"/>
    </row>
    <row r="50" spans="1:11" x14ac:dyDescent="0.25">
      <c r="A50" s="6"/>
      <c r="B50" s="6"/>
      <c r="C50" s="6"/>
      <c r="D50" s="6"/>
      <c r="E50" s="6"/>
      <c r="F50" s="7"/>
      <c r="G50" s="6"/>
      <c r="H50" s="6"/>
      <c r="I50" s="6"/>
      <c r="J50" s="6"/>
      <c r="K50" s="6"/>
    </row>
    <row r="51" spans="1:11" x14ac:dyDescent="0.25">
      <c r="A51" s="6"/>
      <c r="B51" s="6"/>
      <c r="C51" s="6"/>
      <c r="D51" s="6"/>
      <c r="E51" s="6"/>
      <c r="F51" s="7"/>
      <c r="G51" s="6"/>
      <c r="H51" s="6"/>
      <c r="I51" s="6"/>
      <c r="J51" s="6"/>
      <c r="K51" s="6"/>
    </row>
    <row r="52" spans="1:11" x14ac:dyDescent="0.25">
      <c r="A52" s="6"/>
      <c r="B52" s="6"/>
      <c r="C52" s="6"/>
      <c r="D52" s="6"/>
      <c r="E52" s="6"/>
      <c r="F52" s="7"/>
      <c r="G52" s="6"/>
      <c r="H52" s="6"/>
      <c r="I52" s="6"/>
      <c r="J52" s="6"/>
      <c r="K52" s="6"/>
    </row>
    <row r="53" spans="1:11" x14ac:dyDescent="0.25">
      <c r="A53" s="6"/>
      <c r="B53" s="6"/>
      <c r="C53" s="6"/>
      <c r="D53" s="6"/>
      <c r="E53" s="6"/>
      <c r="F53" s="7"/>
      <c r="G53" s="6"/>
      <c r="H53" s="6"/>
      <c r="I53" s="6"/>
      <c r="J53" s="6"/>
      <c r="K53" s="6"/>
    </row>
    <row r="54" spans="1:11" x14ac:dyDescent="0.25">
      <c r="A54" s="6"/>
      <c r="B54" s="6"/>
      <c r="C54" s="6"/>
      <c r="D54" s="6"/>
      <c r="E54" s="6"/>
      <c r="F54" s="7"/>
      <c r="G54" s="6"/>
      <c r="H54" s="6"/>
      <c r="I54" s="6"/>
      <c r="J54" s="6"/>
      <c r="K54" s="6"/>
    </row>
    <row r="55" spans="1:11" x14ac:dyDescent="0.25">
      <c r="A55" s="6"/>
      <c r="B55" s="6"/>
      <c r="C55" s="6"/>
      <c r="D55" s="6"/>
      <c r="E55" s="6"/>
      <c r="F55" s="7"/>
      <c r="G55" s="6"/>
      <c r="H55" s="6"/>
      <c r="I55" s="6"/>
      <c r="J55" s="6"/>
      <c r="K55" s="6"/>
    </row>
    <row r="56" spans="1:11" x14ac:dyDescent="0.25">
      <c r="A56" s="6"/>
      <c r="B56" s="6"/>
      <c r="C56" s="6"/>
      <c r="D56" s="6"/>
      <c r="E56" s="6"/>
      <c r="F56" s="7"/>
      <c r="G56" s="6"/>
      <c r="H56" s="6"/>
      <c r="I56" s="6"/>
      <c r="J56" s="6"/>
      <c r="K56" s="6"/>
    </row>
    <row r="57" spans="1:11" x14ac:dyDescent="0.25">
      <c r="A57" s="6"/>
      <c r="B57" s="6"/>
      <c r="C57" s="6"/>
      <c r="D57" s="6"/>
      <c r="E57" s="6"/>
      <c r="F57" s="7"/>
      <c r="G57" s="6"/>
      <c r="H57" s="6"/>
      <c r="I57" s="6"/>
      <c r="J57" s="6"/>
      <c r="K57" s="6"/>
    </row>
    <row r="58" spans="1:11" x14ac:dyDescent="0.25">
      <c r="A58" s="6"/>
      <c r="B58" s="6"/>
      <c r="C58" s="6"/>
      <c r="D58" s="6"/>
      <c r="E58" s="6"/>
      <c r="F58" s="7"/>
      <c r="G58" s="6"/>
      <c r="H58" s="6"/>
      <c r="I58" s="6"/>
      <c r="J58" s="6"/>
      <c r="K58" s="6"/>
    </row>
    <row r="59" spans="1:11" x14ac:dyDescent="0.25">
      <c r="A59" s="6"/>
      <c r="B59" s="6"/>
      <c r="C59" s="6"/>
      <c r="D59" s="6"/>
      <c r="E59" s="6"/>
      <c r="F59" s="7"/>
      <c r="G59" s="6"/>
      <c r="H59" s="6"/>
      <c r="I59" s="6"/>
      <c r="J59" s="6"/>
      <c r="K59" s="6"/>
    </row>
    <row r="60" spans="1:11" x14ac:dyDescent="0.25">
      <c r="A60" s="6"/>
      <c r="B60" s="6"/>
      <c r="C60" s="6"/>
      <c r="D60" s="6"/>
      <c r="E60" s="6"/>
      <c r="F60" s="7"/>
      <c r="G60" s="6"/>
      <c r="H60" s="6"/>
      <c r="I60" s="6"/>
      <c r="J60" s="6"/>
      <c r="K60" s="6"/>
    </row>
    <row r="61" spans="1:11" x14ac:dyDescent="0.25">
      <c r="A61" s="6"/>
      <c r="B61" s="6"/>
      <c r="C61" s="6"/>
      <c r="D61" s="6"/>
      <c r="E61" s="6"/>
      <c r="F61" s="7"/>
      <c r="G61" s="6"/>
      <c r="H61" s="6"/>
      <c r="I61" s="6"/>
      <c r="J61" s="6"/>
      <c r="K61" s="6"/>
    </row>
    <row r="62" spans="1:11" x14ac:dyDescent="0.25">
      <c r="A62" s="6"/>
      <c r="B62" s="6"/>
      <c r="C62" s="6"/>
      <c r="D62" s="6"/>
      <c r="E62" s="6"/>
      <c r="F62" s="7"/>
      <c r="G62" s="6"/>
      <c r="H62" s="6"/>
      <c r="I62" s="6"/>
      <c r="J62" s="6"/>
      <c r="K62" s="6"/>
    </row>
    <row r="63" spans="1:11" x14ac:dyDescent="0.25">
      <c r="A63" s="6"/>
      <c r="B63" s="6"/>
      <c r="C63" s="6"/>
      <c r="D63" s="6"/>
      <c r="E63" s="6"/>
      <c r="F63" s="7"/>
      <c r="G63" s="6"/>
      <c r="H63" s="6"/>
      <c r="I63" s="6"/>
      <c r="J63" s="6"/>
      <c r="K63" s="6"/>
    </row>
    <row r="64" spans="1:11" x14ac:dyDescent="0.25">
      <c r="A64" s="6"/>
      <c r="B64" s="6"/>
      <c r="C64" s="6"/>
      <c r="D64" s="6"/>
      <c r="E64" s="6"/>
      <c r="F64" s="7"/>
      <c r="G64" s="6"/>
      <c r="H64" s="6"/>
      <c r="I64" s="6"/>
      <c r="J64" s="6"/>
      <c r="K64" s="6"/>
    </row>
    <row r="65" spans="1:11" x14ac:dyDescent="0.25">
      <c r="A65" s="6"/>
      <c r="B65" s="6"/>
      <c r="C65" s="6"/>
      <c r="D65" s="6"/>
      <c r="E65" s="6"/>
      <c r="F65" s="7"/>
      <c r="G65" s="6"/>
      <c r="H65" s="6"/>
      <c r="I65" s="6"/>
      <c r="J65" s="6"/>
      <c r="K65" s="6"/>
    </row>
    <row r="66" spans="1:11" x14ac:dyDescent="0.25">
      <c r="A66" s="6"/>
      <c r="B66" s="6"/>
      <c r="C66" s="6"/>
      <c r="D66" s="6"/>
      <c r="E66" s="6"/>
      <c r="F66" s="7"/>
      <c r="G66" s="6"/>
      <c r="H66" s="6"/>
      <c r="I66" s="6"/>
      <c r="J66" s="6"/>
      <c r="K66" s="6"/>
    </row>
    <row r="67" spans="1:11" x14ac:dyDescent="0.25">
      <c r="A67" s="6"/>
      <c r="B67" s="6"/>
      <c r="C67" s="6"/>
      <c r="D67" s="6"/>
      <c r="E67" s="6"/>
      <c r="F67" s="7"/>
      <c r="G67" s="6"/>
      <c r="H67" s="6"/>
      <c r="I67" s="6"/>
      <c r="J67" s="6"/>
      <c r="K67" s="6"/>
    </row>
    <row r="68" spans="1:11" x14ac:dyDescent="0.25">
      <c r="A68" s="6"/>
      <c r="B68" s="6"/>
      <c r="C68" s="6"/>
      <c r="D68" s="6"/>
      <c r="E68" s="6"/>
      <c r="F68" s="7"/>
      <c r="G68" s="6"/>
      <c r="H68" s="6"/>
      <c r="I68" s="6"/>
      <c r="J68" s="6"/>
      <c r="K68" s="6"/>
    </row>
    <row r="69" spans="1:11" x14ac:dyDescent="0.25">
      <c r="A69" s="6"/>
      <c r="B69" s="6"/>
      <c r="C69" s="6"/>
      <c r="D69" s="6"/>
      <c r="E69" s="6"/>
      <c r="F69" s="7"/>
      <c r="G69" s="6"/>
      <c r="H69" s="6"/>
      <c r="I69" s="6"/>
      <c r="J69" s="6"/>
      <c r="K69" s="6"/>
    </row>
    <row r="70" spans="1:11" x14ac:dyDescent="0.25">
      <c r="A70" s="6"/>
      <c r="B70" s="6"/>
      <c r="C70" s="6"/>
      <c r="D70" s="6"/>
      <c r="E70" s="6"/>
      <c r="F70" s="7"/>
      <c r="G70" s="6"/>
      <c r="H70" s="6"/>
      <c r="I70" s="6"/>
      <c r="J70" s="6"/>
      <c r="K70" s="6"/>
    </row>
    <row r="71" spans="1:11" x14ac:dyDescent="0.25">
      <c r="A71" s="6"/>
      <c r="B71" s="6"/>
      <c r="C71" s="6"/>
      <c r="D71" s="6"/>
      <c r="E71" s="6"/>
      <c r="F71" s="7"/>
      <c r="G71" s="6"/>
      <c r="H71" s="6"/>
      <c r="I71" s="6"/>
      <c r="J71" s="6"/>
      <c r="K71" s="6"/>
    </row>
    <row r="72" spans="1:11" x14ac:dyDescent="0.25">
      <c r="A72" s="6"/>
      <c r="B72" s="6"/>
      <c r="C72" s="6"/>
      <c r="D72" s="6"/>
      <c r="E72" s="6"/>
      <c r="F72" s="7"/>
      <c r="G72" s="6"/>
      <c r="H72" s="6"/>
      <c r="I72" s="6"/>
      <c r="J72" s="6"/>
      <c r="K72" s="6"/>
    </row>
    <row r="73" spans="1:11" x14ac:dyDescent="0.25">
      <c r="A73" s="6"/>
      <c r="B73" s="6"/>
      <c r="C73" s="6"/>
      <c r="D73" s="6"/>
      <c r="E73" s="6"/>
      <c r="F73" s="7"/>
      <c r="G73" s="6"/>
      <c r="H73" s="6"/>
      <c r="I73" s="6"/>
      <c r="J73" s="6"/>
      <c r="K73" s="6"/>
    </row>
    <row r="74" spans="1:11" x14ac:dyDescent="0.25">
      <c r="A74" s="6"/>
      <c r="B74" s="6"/>
      <c r="C74" s="6"/>
      <c r="D74" s="6"/>
      <c r="E74" s="6"/>
      <c r="F74" s="7"/>
      <c r="G74" s="6"/>
      <c r="H74" s="6"/>
      <c r="I74" s="6"/>
      <c r="J74" s="6"/>
      <c r="K74" s="6"/>
    </row>
    <row r="75" spans="1:11" x14ac:dyDescent="0.25">
      <c r="A75" s="6"/>
      <c r="B75" s="6"/>
      <c r="C75" s="6"/>
      <c r="D75" s="6"/>
      <c r="E75" s="6"/>
      <c r="F75" s="7"/>
      <c r="G75" s="6"/>
      <c r="H75" s="6"/>
      <c r="I75" s="6"/>
      <c r="J75" s="6"/>
      <c r="K75" s="6"/>
    </row>
    <row r="76" spans="1:11" x14ac:dyDescent="0.25">
      <c r="A76" s="6"/>
      <c r="B76" s="6"/>
      <c r="C76" s="6"/>
      <c r="D76" s="6"/>
      <c r="E76" s="6"/>
      <c r="F76" s="7"/>
      <c r="G76" s="6"/>
      <c r="H76" s="6"/>
      <c r="I76" s="6"/>
      <c r="J76" s="6"/>
      <c r="K76" s="6"/>
    </row>
    <row r="77" spans="1:11" x14ac:dyDescent="0.25">
      <c r="A77" s="6"/>
      <c r="B77" s="6"/>
      <c r="C77" s="6"/>
      <c r="D77" s="6"/>
      <c r="E77" s="6"/>
      <c r="F77" s="7"/>
      <c r="G77" s="6"/>
      <c r="H77" s="6"/>
      <c r="I77" s="6"/>
      <c r="J77" s="6"/>
      <c r="K77" s="6"/>
    </row>
    <row r="78" spans="1:11" x14ac:dyDescent="0.25">
      <c r="A78" s="6"/>
      <c r="B78" s="6"/>
      <c r="C78" s="6"/>
      <c r="D78" s="6"/>
      <c r="E78" s="6"/>
      <c r="F78" s="7"/>
      <c r="G78" s="6"/>
      <c r="H78" s="6"/>
      <c r="I78" s="6"/>
      <c r="J78" s="6"/>
      <c r="K78" s="6"/>
    </row>
    <row r="79" spans="1:11" x14ac:dyDescent="0.25">
      <c r="A79" s="6"/>
      <c r="B79" s="6"/>
      <c r="C79" s="6"/>
      <c r="D79" s="6"/>
      <c r="E79" s="6"/>
      <c r="F79" s="7"/>
      <c r="G79" s="6"/>
      <c r="H79" s="6"/>
      <c r="I79" s="6"/>
      <c r="J79" s="6"/>
      <c r="K79" s="6"/>
    </row>
    <row r="80" spans="1:11" x14ac:dyDescent="0.25">
      <c r="A80" s="6"/>
      <c r="B80" s="6"/>
      <c r="C80" s="6"/>
      <c r="D80" s="6"/>
      <c r="E80" s="6"/>
      <c r="F80" s="7"/>
      <c r="G80" s="6"/>
      <c r="H80" s="6"/>
      <c r="I80" s="6"/>
      <c r="J80" s="6"/>
      <c r="K80" s="6"/>
    </row>
    <row r="81" spans="1:11" x14ac:dyDescent="0.25">
      <c r="A81" s="6"/>
      <c r="B81" s="6"/>
      <c r="C81" s="6"/>
      <c r="D81" s="6"/>
      <c r="E81" s="6"/>
      <c r="F81" s="7"/>
      <c r="G81" s="6"/>
      <c r="H81" s="6"/>
      <c r="I81" s="6"/>
      <c r="J81" s="6"/>
      <c r="K81" s="6"/>
    </row>
    <row r="82" spans="1:11" x14ac:dyDescent="0.25">
      <c r="A82" s="6"/>
      <c r="B82" s="6"/>
      <c r="C82" s="6"/>
      <c r="D82" s="6"/>
      <c r="E82" s="6"/>
      <c r="F82" s="7"/>
      <c r="G82" s="6"/>
      <c r="H82" s="6"/>
      <c r="I82" s="6"/>
      <c r="J82" s="6"/>
      <c r="K82" s="6"/>
    </row>
    <row r="83" spans="1:11" x14ac:dyDescent="0.25">
      <c r="A83" s="6"/>
      <c r="B83" s="6"/>
      <c r="C83" s="6"/>
      <c r="D83" s="6"/>
      <c r="E83" s="6"/>
      <c r="F83" s="7"/>
      <c r="G83" s="6"/>
      <c r="H83" s="6"/>
      <c r="I83" s="6"/>
      <c r="J83" s="6"/>
      <c r="K83" s="6"/>
    </row>
    <row r="84" spans="1:11" x14ac:dyDescent="0.25">
      <c r="A84" s="6"/>
      <c r="B84" s="6"/>
      <c r="C84" s="6"/>
      <c r="D84" s="6"/>
      <c r="E84" s="6"/>
      <c r="F84" s="7"/>
      <c r="G84" s="6"/>
      <c r="H84" s="6"/>
      <c r="I84" s="6"/>
      <c r="J84" s="6"/>
      <c r="K84" s="6"/>
    </row>
    <row r="85" spans="1:11" x14ac:dyDescent="0.25">
      <c r="A85" s="6"/>
      <c r="B85" s="6"/>
      <c r="C85" s="6"/>
      <c r="D85" s="6"/>
      <c r="E85" s="6"/>
      <c r="F85" s="7"/>
      <c r="G85" s="6"/>
      <c r="H85" s="6"/>
      <c r="I85" s="6"/>
      <c r="J85" s="6"/>
      <c r="K85" s="6"/>
    </row>
    <row r="86" spans="1:11" x14ac:dyDescent="0.25">
      <c r="A86" s="6"/>
      <c r="B86" s="6"/>
      <c r="C86" s="6"/>
      <c r="D86" s="6"/>
      <c r="E86" s="6"/>
      <c r="F86" s="7"/>
      <c r="G86" s="6"/>
      <c r="H86" s="6"/>
      <c r="I86" s="6"/>
      <c r="J86" s="6"/>
      <c r="K86" s="6"/>
    </row>
    <row r="87" spans="1:11" x14ac:dyDescent="0.25">
      <c r="A87" s="6"/>
      <c r="B87" s="6"/>
      <c r="C87" s="6"/>
      <c r="D87" s="6"/>
      <c r="E87" s="6"/>
      <c r="F87" s="7"/>
      <c r="G87" s="6"/>
      <c r="H87" s="6"/>
      <c r="I87" s="6"/>
      <c r="J87" s="6"/>
      <c r="K87" s="6"/>
    </row>
    <row r="88" spans="1:11" x14ac:dyDescent="0.25">
      <c r="A88" s="6"/>
      <c r="B88" s="6"/>
      <c r="C88" s="6"/>
      <c r="D88" s="6"/>
      <c r="E88" s="6"/>
      <c r="F88" s="7"/>
      <c r="G88" s="6"/>
      <c r="H88" s="6"/>
      <c r="I88" s="6"/>
      <c r="J88" s="6"/>
      <c r="K88" s="6"/>
    </row>
    <row r="89" spans="1:11" x14ac:dyDescent="0.25">
      <c r="A89" s="6"/>
      <c r="B89" s="6"/>
      <c r="C89" s="6"/>
      <c r="D89" s="6"/>
      <c r="E89" s="6"/>
      <c r="F89" s="7"/>
      <c r="G89" s="6"/>
      <c r="H89" s="6"/>
      <c r="I89" s="6"/>
      <c r="J89" s="6"/>
      <c r="K89" s="6"/>
    </row>
    <row r="90" spans="1:11" x14ac:dyDescent="0.25">
      <c r="A90" s="6"/>
      <c r="B90" s="6"/>
      <c r="C90" s="6"/>
      <c r="D90" s="6"/>
      <c r="E90" s="6"/>
      <c r="F90" s="7"/>
      <c r="G90" s="6"/>
      <c r="H90" s="6"/>
      <c r="I90" s="6"/>
      <c r="J90" s="6"/>
      <c r="K90" s="6"/>
    </row>
    <row r="91" spans="1:11" x14ac:dyDescent="0.25">
      <c r="A91" s="6"/>
      <c r="B91" s="6"/>
      <c r="C91" s="6"/>
      <c r="D91" s="6"/>
      <c r="E91" s="6"/>
      <c r="F91" s="7"/>
      <c r="G91" s="6"/>
      <c r="H91" s="6"/>
      <c r="I91" s="6"/>
      <c r="J91" s="6"/>
      <c r="K91" s="6"/>
    </row>
    <row r="92" spans="1:11" x14ac:dyDescent="0.25">
      <c r="A92" s="6"/>
      <c r="B92" s="6"/>
      <c r="C92" s="6"/>
      <c r="D92" s="6"/>
      <c r="E92" s="6"/>
      <c r="F92" s="7"/>
      <c r="G92" s="6"/>
      <c r="H92" s="6"/>
      <c r="I92" s="6"/>
      <c r="J92" s="6"/>
      <c r="K92" s="6"/>
    </row>
    <row r="93" spans="1:11" x14ac:dyDescent="0.25">
      <c r="A93" s="6"/>
      <c r="B93" s="6"/>
      <c r="C93" s="6"/>
      <c r="D93" s="6"/>
      <c r="E93" s="6"/>
      <c r="F93" s="7"/>
      <c r="G93" s="6"/>
      <c r="H93" s="6"/>
      <c r="I93" s="6"/>
      <c r="J93" s="6"/>
      <c r="K93" s="6"/>
    </row>
    <row r="94" spans="1:11" x14ac:dyDescent="0.25">
      <c r="A94" s="6"/>
      <c r="B94" s="6"/>
      <c r="C94" s="6"/>
      <c r="D94" s="6"/>
      <c r="E94" s="6"/>
      <c r="F94" s="7"/>
      <c r="G94" s="6"/>
      <c r="H94" s="6"/>
      <c r="I94" s="6"/>
      <c r="J94" s="6"/>
      <c r="K94" s="6"/>
    </row>
    <row r="95" spans="1:11" x14ac:dyDescent="0.25">
      <c r="A95" s="6"/>
      <c r="B95" s="6"/>
      <c r="C95" s="6"/>
      <c r="D95" s="6"/>
      <c r="E95" s="6"/>
      <c r="F95" s="7"/>
      <c r="G95" s="6"/>
      <c r="H95" s="6"/>
      <c r="I95" s="6"/>
      <c r="J95" s="6"/>
      <c r="K95" s="6"/>
    </row>
    <row r="96" spans="1:11" x14ac:dyDescent="0.25">
      <c r="A96" s="6"/>
      <c r="B96" s="6"/>
      <c r="C96" s="6"/>
      <c r="D96" s="6"/>
      <c r="E96" s="6"/>
      <c r="F96" s="7"/>
      <c r="G96" s="6"/>
      <c r="H96" s="6"/>
      <c r="I96" s="6"/>
      <c r="J96" s="6"/>
      <c r="K96" s="6"/>
    </row>
    <row r="97" spans="1:11" x14ac:dyDescent="0.25">
      <c r="A97" s="6"/>
      <c r="B97" s="6"/>
      <c r="C97" s="6"/>
      <c r="D97" s="6"/>
      <c r="E97" s="6"/>
      <c r="F97" s="7"/>
      <c r="G97" s="6"/>
      <c r="H97" s="6"/>
      <c r="I97" s="6"/>
      <c r="J97" s="6"/>
      <c r="K97" s="6"/>
    </row>
    <row r="98" spans="1:11" x14ac:dyDescent="0.25">
      <c r="A98" s="6"/>
      <c r="B98" s="6"/>
      <c r="C98" s="6"/>
      <c r="D98" s="6"/>
      <c r="E98" s="6"/>
      <c r="F98" s="7"/>
      <c r="G98" s="6"/>
      <c r="H98" s="6"/>
      <c r="I98" s="6"/>
      <c r="J98" s="6"/>
      <c r="K98" s="6"/>
    </row>
    <row r="99" spans="1:11" x14ac:dyDescent="0.25">
      <c r="A99" s="6"/>
      <c r="B99" s="6"/>
      <c r="C99" s="6"/>
      <c r="D99" s="6"/>
      <c r="E99" s="6"/>
      <c r="F99" s="7"/>
      <c r="G99" s="6"/>
      <c r="H99" s="6"/>
      <c r="I99" s="6"/>
      <c r="J99" s="6"/>
      <c r="K99" s="6"/>
    </row>
    <row r="100" spans="1:11" x14ac:dyDescent="0.25">
      <c r="A100" s="6"/>
      <c r="B100" s="6"/>
      <c r="C100" s="6"/>
      <c r="D100" s="6"/>
      <c r="E100" s="6"/>
      <c r="F100" s="7"/>
      <c r="G100" s="6"/>
      <c r="H100" s="6"/>
      <c r="I100" s="6"/>
      <c r="J100" s="6"/>
      <c r="K100" s="6"/>
    </row>
    <row r="101" spans="1:11" x14ac:dyDescent="0.25">
      <c r="A101" s="6"/>
      <c r="B101" s="6"/>
      <c r="C101" s="6"/>
      <c r="D101" s="6"/>
      <c r="E101" s="6"/>
      <c r="F101" s="7"/>
      <c r="G101" s="6"/>
      <c r="H101" s="6"/>
      <c r="I101" s="6"/>
      <c r="J101" s="6"/>
      <c r="K101" s="6"/>
    </row>
    <row r="102" spans="1:11" x14ac:dyDescent="0.25">
      <c r="A102" s="6"/>
      <c r="B102" s="6"/>
      <c r="C102" s="6"/>
      <c r="D102" s="6"/>
      <c r="E102" s="6"/>
      <c r="F102" s="7"/>
      <c r="G102" s="6"/>
      <c r="H102" s="6"/>
      <c r="I102" s="6"/>
      <c r="J102" s="6"/>
      <c r="K102" s="6"/>
    </row>
    <row r="103" spans="1:11" x14ac:dyDescent="0.25">
      <c r="A103" s="6"/>
      <c r="B103" s="6"/>
      <c r="C103" s="6"/>
      <c r="D103" s="6"/>
      <c r="E103" s="6"/>
      <c r="F103" s="7"/>
      <c r="G103" s="6"/>
      <c r="H103" s="6"/>
      <c r="I103" s="6"/>
      <c r="J103" s="6"/>
      <c r="K103" s="6"/>
    </row>
    <row r="104" spans="1:11" x14ac:dyDescent="0.25">
      <c r="A104" s="6"/>
      <c r="B104" s="6"/>
      <c r="C104" s="6"/>
      <c r="D104" s="6"/>
      <c r="E104" s="6"/>
      <c r="F104" s="7"/>
      <c r="G104" s="6"/>
      <c r="H104" s="6"/>
      <c r="I104" s="6"/>
      <c r="J104" s="6"/>
      <c r="K104" s="6"/>
    </row>
    <row r="105" spans="1:11" x14ac:dyDescent="0.25">
      <c r="A105" s="6"/>
      <c r="B105" s="6"/>
      <c r="C105" s="6"/>
      <c r="D105" s="6"/>
      <c r="E105" s="6"/>
      <c r="F105" s="7"/>
      <c r="G105" s="6"/>
      <c r="H105" s="6"/>
      <c r="I105" s="6"/>
      <c r="J105" s="6"/>
      <c r="K105" s="6"/>
    </row>
    <row r="106" spans="1:11" x14ac:dyDescent="0.25">
      <c r="A106" s="6"/>
      <c r="B106" s="6"/>
      <c r="C106" s="6"/>
      <c r="D106" s="6"/>
      <c r="E106" s="6"/>
      <c r="F106" s="7"/>
      <c r="G106" s="6"/>
      <c r="H106" s="6"/>
      <c r="I106" s="6"/>
      <c r="J106" s="6"/>
      <c r="K106" s="6"/>
    </row>
    <row r="107" spans="1:11" x14ac:dyDescent="0.25">
      <c r="A107" s="6"/>
      <c r="B107" s="6"/>
      <c r="C107" s="6"/>
      <c r="D107" s="6"/>
      <c r="E107" s="6"/>
      <c r="F107" s="7"/>
      <c r="G107" s="6"/>
      <c r="H107" s="6"/>
      <c r="I107" s="6"/>
      <c r="J107" s="6"/>
      <c r="K107" s="6"/>
    </row>
    <row r="108" spans="1:11" x14ac:dyDescent="0.25">
      <c r="A108" s="6"/>
      <c r="B108" s="6"/>
      <c r="C108" s="6"/>
      <c r="D108" s="6"/>
      <c r="E108" s="6"/>
      <c r="F108" s="7"/>
      <c r="G108" s="6"/>
      <c r="H108" s="6"/>
      <c r="I108" s="6"/>
      <c r="J108" s="6"/>
      <c r="K108" s="6"/>
    </row>
    <row r="109" spans="1:11" x14ac:dyDescent="0.25">
      <c r="A109" s="6"/>
      <c r="B109" s="6"/>
      <c r="C109" s="6"/>
      <c r="D109" s="6"/>
      <c r="E109" s="6"/>
      <c r="F109" s="7"/>
      <c r="G109" s="6"/>
      <c r="H109" s="6"/>
      <c r="I109" s="6"/>
      <c r="J109" s="6"/>
      <c r="K109" s="6"/>
    </row>
    <row r="110" spans="1:11" x14ac:dyDescent="0.25">
      <c r="A110" s="6"/>
      <c r="B110" s="6"/>
      <c r="C110" s="6"/>
      <c r="D110" s="6"/>
      <c r="E110" s="6"/>
      <c r="F110" s="7"/>
      <c r="G110" s="6"/>
      <c r="H110" s="6"/>
      <c r="I110" s="6"/>
      <c r="J110" s="6"/>
      <c r="K110" s="6"/>
    </row>
    <row r="111" spans="1:11" x14ac:dyDescent="0.25">
      <c r="A111" s="6"/>
      <c r="B111" s="6"/>
      <c r="C111" s="6"/>
      <c r="D111" s="6"/>
      <c r="E111" s="6"/>
      <c r="F111" s="7"/>
      <c r="G111" s="6"/>
      <c r="H111" s="6"/>
      <c r="I111" s="6"/>
      <c r="J111" s="6"/>
      <c r="K111" s="6"/>
    </row>
    <row r="112" spans="1:11" x14ac:dyDescent="0.25">
      <c r="A112" s="6"/>
      <c r="B112" s="6"/>
      <c r="C112" s="6"/>
      <c r="D112" s="6"/>
      <c r="E112" s="6"/>
      <c r="F112" s="7"/>
      <c r="G112" s="6"/>
      <c r="H112" s="6"/>
      <c r="I112" s="6"/>
      <c r="J112" s="6"/>
      <c r="K112" s="6"/>
    </row>
    <row r="113" spans="1:11" x14ac:dyDescent="0.25">
      <c r="A113" s="6"/>
      <c r="B113" s="6"/>
      <c r="C113" s="6"/>
      <c r="D113" s="6"/>
      <c r="E113" s="6"/>
      <c r="F113" s="7"/>
      <c r="G113" s="6"/>
      <c r="H113" s="6"/>
      <c r="I113" s="6"/>
      <c r="J113" s="6"/>
      <c r="K113" s="6"/>
    </row>
    <row r="114" spans="1:11" x14ac:dyDescent="0.25">
      <c r="A114" s="6"/>
      <c r="B114" s="6"/>
      <c r="C114" s="6"/>
      <c r="D114" s="6"/>
      <c r="E114" s="6"/>
      <c r="F114" s="7"/>
      <c r="G114" s="6"/>
      <c r="H114" s="6"/>
      <c r="I114" s="6"/>
      <c r="J114" s="6"/>
      <c r="K114" s="6"/>
    </row>
    <row r="115" spans="1:11" x14ac:dyDescent="0.25">
      <c r="A115" s="6"/>
      <c r="B115" s="6"/>
      <c r="C115" s="6"/>
      <c r="D115" s="6"/>
      <c r="E115" s="6"/>
      <c r="F115" s="7"/>
      <c r="G115" s="6"/>
      <c r="H115" s="6"/>
      <c r="I115" s="6"/>
      <c r="J115" s="6"/>
      <c r="K115" s="6"/>
    </row>
    <row r="116" spans="1:11" x14ac:dyDescent="0.25">
      <c r="A116" s="6"/>
      <c r="B116" s="6"/>
      <c r="C116" s="6"/>
      <c r="D116" s="6"/>
      <c r="E116" s="6"/>
      <c r="F116" s="7"/>
      <c r="G116" s="6"/>
      <c r="H116" s="6"/>
      <c r="I116" s="6"/>
      <c r="J116" s="6"/>
      <c r="K116" s="6"/>
    </row>
    <row r="117" spans="1:11" x14ac:dyDescent="0.25">
      <c r="A117" s="6"/>
      <c r="B117" s="6"/>
      <c r="C117" s="6"/>
      <c r="D117" s="6"/>
      <c r="E117" s="6"/>
      <c r="F117" s="7"/>
      <c r="G117" s="6"/>
      <c r="H117" s="6"/>
      <c r="I117" s="6"/>
      <c r="J117" s="6"/>
      <c r="K117" s="6"/>
    </row>
    <row r="118" spans="1:11" x14ac:dyDescent="0.25">
      <c r="A118" s="6"/>
      <c r="B118" s="6"/>
      <c r="C118" s="6"/>
      <c r="D118" s="6"/>
      <c r="E118" s="6"/>
      <c r="F118" s="7"/>
      <c r="G118" s="6"/>
      <c r="H118" s="6"/>
      <c r="I118" s="6"/>
      <c r="J118" s="6"/>
      <c r="K118" s="6"/>
    </row>
    <row r="119" spans="1:11" x14ac:dyDescent="0.25">
      <c r="A119" s="6"/>
      <c r="B119" s="6"/>
      <c r="C119" s="6"/>
      <c r="D119" s="6"/>
      <c r="E119" s="6"/>
      <c r="F119" s="7"/>
      <c r="G119" s="6"/>
      <c r="H119" s="6"/>
      <c r="I119" s="6"/>
      <c r="J119" s="6"/>
      <c r="K119" s="6"/>
    </row>
    <row r="120" spans="1:11" x14ac:dyDescent="0.25">
      <c r="A120" s="6"/>
      <c r="B120" s="6"/>
      <c r="C120" s="6"/>
      <c r="D120" s="6"/>
      <c r="E120" s="6"/>
      <c r="F120" s="7"/>
      <c r="G120" s="6"/>
      <c r="H120" s="6"/>
      <c r="I120" s="6"/>
      <c r="J120" s="6"/>
      <c r="K120" s="6"/>
    </row>
    <row r="121" spans="1:11" x14ac:dyDescent="0.25">
      <c r="A121" s="6"/>
      <c r="B121" s="6"/>
      <c r="C121" s="6"/>
      <c r="D121" s="6"/>
      <c r="E121" s="6"/>
      <c r="F121" s="7"/>
      <c r="G121" s="6"/>
      <c r="H121" s="6"/>
      <c r="I121" s="6"/>
      <c r="J121" s="6"/>
      <c r="K121" s="6"/>
    </row>
    <row r="122" spans="1:11" x14ac:dyDescent="0.25">
      <c r="A122" s="6"/>
      <c r="B122" s="6"/>
      <c r="C122" s="6"/>
      <c r="D122" s="6"/>
      <c r="E122" s="6"/>
      <c r="F122" s="7"/>
      <c r="G122" s="6"/>
      <c r="H122" s="6"/>
      <c r="I122" s="6"/>
      <c r="J122" s="6"/>
      <c r="K122" s="6"/>
    </row>
    <row r="123" spans="1:11" x14ac:dyDescent="0.25">
      <c r="A123" s="6"/>
      <c r="B123" s="6"/>
      <c r="C123" s="6"/>
      <c r="D123" s="6"/>
      <c r="E123" s="6"/>
      <c r="F123" s="7"/>
      <c r="G123" s="6"/>
      <c r="H123" s="6"/>
      <c r="I123" s="6"/>
      <c r="J123" s="6"/>
      <c r="K123" s="6"/>
    </row>
    <row r="124" spans="1:11" x14ac:dyDescent="0.25">
      <c r="A124" s="6"/>
      <c r="B124" s="6"/>
      <c r="C124" s="6"/>
      <c r="D124" s="6"/>
      <c r="E124" s="6"/>
      <c r="F124" s="7"/>
      <c r="G124" s="6"/>
      <c r="H124" s="6"/>
      <c r="I124" s="6"/>
      <c r="J124" s="6"/>
      <c r="K124" s="6"/>
    </row>
    <row r="125" spans="1:11" x14ac:dyDescent="0.25">
      <c r="A125" s="6"/>
      <c r="B125" s="6"/>
      <c r="C125" s="6"/>
      <c r="D125" s="6"/>
      <c r="E125" s="6"/>
      <c r="F125" s="7"/>
      <c r="G125" s="6"/>
      <c r="H125" s="6"/>
      <c r="I125" s="6"/>
      <c r="J125" s="6"/>
      <c r="K125" s="6"/>
    </row>
    <row r="126" spans="1:11" x14ac:dyDescent="0.25">
      <c r="A126" s="6"/>
      <c r="B126" s="6"/>
      <c r="C126" s="6"/>
      <c r="D126" s="6"/>
      <c r="E126" s="6"/>
      <c r="F126" s="7"/>
      <c r="G126" s="6"/>
      <c r="H126" s="6"/>
      <c r="I126" s="6"/>
      <c r="J126" s="6"/>
      <c r="K126" s="6"/>
    </row>
    <row r="127" spans="1:11" x14ac:dyDescent="0.25">
      <c r="A127" s="6"/>
      <c r="B127" s="6"/>
      <c r="C127" s="6"/>
      <c r="D127" s="6"/>
      <c r="E127" s="6"/>
      <c r="F127" s="7"/>
      <c r="G127" s="6"/>
      <c r="H127" s="6"/>
      <c r="I127" s="6"/>
      <c r="J127" s="6"/>
      <c r="K127" s="6"/>
    </row>
    <row r="128" spans="1:11" x14ac:dyDescent="0.25">
      <c r="A128" s="6"/>
      <c r="B128" s="6"/>
      <c r="C128" s="6"/>
      <c r="D128" s="6"/>
      <c r="E128" s="6"/>
      <c r="F128" s="7"/>
      <c r="G128" s="6"/>
      <c r="H128" s="6"/>
      <c r="I128" s="6"/>
      <c r="J128" s="6"/>
      <c r="K128" s="6"/>
    </row>
    <row r="129" spans="1:11" x14ac:dyDescent="0.25">
      <c r="A129" s="6"/>
      <c r="B129" s="6"/>
      <c r="C129" s="6"/>
      <c r="D129" s="6"/>
      <c r="E129" s="6"/>
      <c r="F129" s="7"/>
      <c r="G129" s="6"/>
      <c r="H129" s="6"/>
      <c r="I129" s="6"/>
      <c r="J129" s="6"/>
      <c r="K129" s="6"/>
    </row>
    <row r="130" spans="1:11" x14ac:dyDescent="0.25">
      <c r="A130" s="6"/>
      <c r="B130" s="6"/>
      <c r="C130" s="6"/>
      <c r="D130" s="6"/>
      <c r="E130" s="6"/>
      <c r="F130" s="7"/>
      <c r="G130" s="6"/>
      <c r="H130" s="6"/>
      <c r="I130" s="6"/>
      <c r="J130" s="6"/>
      <c r="K130" s="6"/>
    </row>
    <row r="131" spans="1:11" x14ac:dyDescent="0.25">
      <c r="A131" s="6"/>
      <c r="B131" s="6"/>
      <c r="C131" s="6"/>
      <c r="D131" s="6"/>
      <c r="E131" s="6"/>
      <c r="F131" s="7"/>
      <c r="G131" s="6"/>
      <c r="H131" s="6"/>
      <c r="I131" s="6"/>
      <c r="J131" s="6"/>
      <c r="K131" s="6"/>
    </row>
    <row r="132" spans="1:11" x14ac:dyDescent="0.25">
      <c r="A132" s="6"/>
      <c r="B132" s="6"/>
      <c r="C132" s="6"/>
      <c r="D132" s="6"/>
      <c r="E132" s="6"/>
      <c r="F132" s="7"/>
      <c r="G132" s="6"/>
      <c r="H132" s="6"/>
      <c r="I132" s="6"/>
      <c r="J132" s="6"/>
      <c r="K132" s="6"/>
    </row>
    <row r="133" spans="1:11" x14ac:dyDescent="0.25">
      <c r="A133" s="6"/>
      <c r="B133" s="6"/>
      <c r="C133" s="6"/>
      <c r="D133" s="6"/>
      <c r="E133" s="6"/>
      <c r="F133" s="7"/>
      <c r="G133" s="6"/>
      <c r="H133" s="6"/>
      <c r="I133" s="6"/>
      <c r="J133" s="6"/>
      <c r="K133" s="6"/>
    </row>
    <row r="134" spans="1:11" x14ac:dyDescent="0.25">
      <c r="A134" s="6"/>
      <c r="B134" s="6"/>
      <c r="C134" s="6"/>
      <c r="D134" s="6"/>
      <c r="E134" s="6"/>
      <c r="F134" s="7"/>
      <c r="G134" s="6"/>
      <c r="H134" s="6"/>
      <c r="I134" s="6"/>
      <c r="J134" s="6"/>
      <c r="K134" s="6"/>
    </row>
    <row r="135" spans="1:11" x14ac:dyDescent="0.25">
      <c r="A135" s="6"/>
      <c r="B135" s="6"/>
      <c r="C135" s="6"/>
      <c r="D135" s="6"/>
      <c r="E135" s="6"/>
      <c r="F135" s="7"/>
      <c r="G135" s="6"/>
      <c r="H135" s="6"/>
      <c r="I135" s="6"/>
      <c r="J135" s="6"/>
      <c r="K135" s="6"/>
    </row>
    <row r="136" spans="1:11" x14ac:dyDescent="0.25">
      <c r="A136" s="6"/>
      <c r="B136" s="6"/>
      <c r="C136" s="6"/>
      <c r="D136" s="6"/>
      <c r="E136" s="6"/>
      <c r="F136" s="7"/>
      <c r="G136" s="6"/>
      <c r="H136" s="6"/>
      <c r="I136" s="6"/>
      <c r="J136" s="6"/>
      <c r="K136" s="6"/>
    </row>
    <row r="137" spans="1:11" x14ac:dyDescent="0.25">
      <c r="A137" s="6"/>
      <c r="B137" s="6"/>
      <c r="C137" s="6"/>
      <c r="D137" s="6"/>
      <c r="E137" s="6"/>
      <c r="F137" s="7"/>
      <c r="G137" s="6"/>
      <c r="H137" s="6"/>
      <c r="I137" s="6"/>
      <c r="J137" s="6"/>
      <c r="K137" s="6"/>
    </row>
    <row r="138" spans="1:11" x14ac:dyDescent="0.25">
      <c r="A138" s="6"/>
      <c r="B138" s="6"/>
      <c r="C138" s="6"/>
      <c r="D138" s="6"/>
      <c r="E138" s="6"/>
      <c r="F138" s="7"/>
      <c r="G138" s="6"/>
      <c r="H138" s="6"/>
      <c r="I138" s="6"/>
      <c r="J138" s="6"/>
      <c r="K138" s="6"/>
    </row>
    <row r="139" spans="1:11" x14ac:dyDescent="0.25">
      <c r="A139" s="6"/>
      <c r="B139" s="6"/>
      <c r="C139" s="6"/>
      <c r="D139" s="6"/>
      <c r="E139" s="6"/>
      <c r="F139" s="7"/>
      <c r="G139" s="6"/>
      <c r="H139" s="6"/>
      <c r="I139" s="6"/>
      <c r="J139" s="6"/>
      <c r="K139" s="6"/>
    </row>
    <row r="140" spans="1:11" x14ac:dyDescent="0.25">
      <c r="A140" s="6"/>
      <c r="B140" s="6"/>
      <c r="C140" s="6"/>
      <c r="D140" s="6"/>
      <c r="E140" s="6"/>
      <c r="F140" s="7"/>
      <c r="G140" s="6"/>
      <c r="H140" s="6"/>
      <c r="I140" s="6"/>
      <c r="J140" s="6"/>
      <c r="K140" s="6"/>
    </row>
    <row r="141" spans="1:11" x14ac:dyDescent="0.25">
      <c r="A141" s="6"/>
      <c r="B141" s="6"/>
      <c r="C141" s="6"/>
      <c r="D141" s="6"/>
      <c r="E141" s="6"/>
      <c r="F141" s="7"/>
      <c r="G141" s="6"/>
      <c r="H141" s="6"/>
      <c r="I141" s="6"/>
      <c r="J141" s="6"/>
      <c r="K141" s="6"/>
    </row>
    <row r="142" spans="1:11" x14ac:dyDescent="0.25">
      <c r="A142" s="6"/>
      <c r="B142" s="6"/>
      <c r="C142" s="6"/>
      <c r="D142" s="6"/>
      <c r="E142" s="6"/>
      <c r="F142" s="7"/>
      <c r="G142" s="6"/>
      <c r="H142" s="6"/>
      <c r="I142" s="6"/>
      <c r="J142" s="6"/>
      <c r="K142" s="6"/>
    </row>
    <row r="143" spans="1:11" x14ac:dyDescent="0.25">
      <c r="A143" s="6"/>
      <c r="B143" s="6"/>
      <c r="C143" s="6"/>
      <c r="D143" s="6"/>
      <c r="E143" s="6"/>
      <c r="F143" s="7"/>
      <c r="G143" s="6"/>
      <c r="H143" s="6"/>
      <c r="I143" s="6"/>
      <c r="J143" s="6"/>
      <c r="K143" s="6"/>
    </row>
    <row r="144" spans="1:11" x14ac:dyDescent="0.25">
      <c r="A144" s="6"/>
      <c r="B144" s="6"/>
      <c r="C144" s="6"/>
      <c r="D144" s="6"/>
      <c r="E144" s="6"/>
      <c r="F144" s="7"/>
      <c r="G144" s="6"/>
      <c r="H144" s="6"/>
      <c r="I144" s="6"/>
      <c r="J144" s="6"/>
      <c r="K144" s="6"/>
    </row>
    <row r="145" spans="1:11" x14ac:dyDescent="0.25">
      <c r="A145" s="6"/>
      <c r="B145" s="6"/>
      <c r="C145" s="6"/>
      <c r="D145" s="6"/>
      <c r="E145" s="6"/>
      <c r="F145" s="7"/>
      <c r="G145" s="6"/>
      <c r="H145" s="6"/>
      <c r="I145" s="6"/>
      <c r="J145" s="6"/>
      <c r="K145" s="6"/>
    </row>
    <row r="146" spans="1:11" x14ac:dyDescent="0.25">
      <c r="A146" s="6"/>
      <c r="B146" s="6"/>
      <c r="C146" s="6"/>
      <c r="D146" s="6"/>
      <c r="E146" s="6"/>
      <c r="F146" s="7"/>
      <c r="G146" s="6"/>
      <c r="H146" s="6"/>
      <c r="I146" s="6"/>
      <c r="J146" s="6"/>
      <c r="K146" s="6"/>
    </row>
    <row r="147" spans="1:11" x14ac:dyDescent="0.25">
      <c r="A147" s="6"/>
      <c r="B147" s="6"/>
      <c r="C147" s="6"/>
      <c r="D147" s="6"/>
      <c r="E147" s="6"/>
      <c r="F147" s="7"/>
      <c r="G147" s="6"/>
      <c r="H147" s="6"/>
      <c r="I147" s="6"/>
      <c r="J147" s="6"/>
      <c r="K147" s="6"/>
    </row>
    <row r="148" spans="1:11" x14ac:dyDescent="0.25">
      <c r="A148" s="6"/>
      <c r="B148" s="6"/>
      <c r="C148" s="6"/>
      <c r="D148" s="6"/>
      <c r="E148" s="6"/>
      <c r="F148" s="7"/>
      <c r="G148" s="6"/>
      <c r="H148" s="6"/>
      <c r="I148" s="6"/>
      <c r="J148" s="6"/>
      <c r="K148" s="6"/>
    </row>
    <row r="149" spans="1:11" x14ac:dyDescent="0.25">
      <c r="A149" s="6"/>
      <c r="B149" s="6"/>
      <c r="C149" s="6"/>
      <c r="D149" s="6"/>
      <c r="E149" s="6"/>
      <c r="F149" s="7"/>
      <c r="G149" s="6"/>
      <c r="H149" s="6"/>
      <c r="I149" s="6"/>
      <c r="J149" s="6"/>
      <c r="K149" s="6"/>
    </row>
    <row r="150" spans="1:11" x14ac:dyDescent="0.25">
      <c r="A150" s="6"/>
      <c r="B150" s="6"/>
      <c r="C150" s="6"/>
      <c r="D150" s="6"/>
      <c r="E150" s="6"/>
      <c r="F150" s="7"/>
      <c r="G150" s="6"/>
      <c r="H150" s="6"/>
      <c r="I150" s="6"/>
      <c r="J150" s="6"/>
      <c r="K150" s="6"/>
    </row>
    <row r="151" spans="1:11" x14ac:dyDescent="0.25">
      <c r="A151" s="6"/>
      <c r="B151" s="6"/>
      <c r="C151" s="6"/>
      <c r="D151" s="6"/>
      <c r="E151" s="6"/>
      <c r="F151" s="7"/>
      <c r="G151" s="6"/>
      <c r="H151" s="6"/>
      <c r="I151" s="6"/>
      <c r="J151" s="6"/>
      <c r="K151" s="6"/>
    </row>
    <row r="152" spans="1:11" x14ac:dyDescent="0.25">
      <c r="A152" s="6"/>
      <c r="B152" s="6"/>
      <c r="C152" s="6"/>
      <c r="D152" s="6"/>
      <c r="E152" s="6"/>
      <c r="F152" s="7"/>
      <c r="G152" s="6"/>
      <c r="H152" s="6"/>
      <c r="I152" s="6"/>
      <c r="J152" s="6"/>
      <c r="K152" s="6"/>
    </row>
    <row r="153" spans="1:11" x14ac:dyDescent="0.25">
      <c r="A153" s="6"/>
      <c r="B153" s="6"/>
      <c r="C153" s="6"/>
      <c r="D153" s="6"/>
      <c r="E153" s="6"/>
      <c r="F153" s="7"/>
      <c r="G153" s="6"/>
      <c r="H153" s="6"/>
      <c r="I153" s="6"/>
      <c r="J153" s="6"/>
      <c r="K153" s="6"/>
    </row>
    <row r="154" spans="1:11" x14ac:dyDescent="0.25">
      <c r="A154" s="6"/>
      <c r="B154" s="6"/>
      <c r="C154" s="6"/>
      <c r="D154" s="6"/>
      <c r="E154" s="6"/>
      <c r="F154" s="7"/>
      <c r="G154" s="6"/>
      <c r="H154" s="6"/>
      <c r="I154" s="6"/>
      <c r="J154" s="6"/>
      <c r="K154" s="6"/>
    </row>
    <row r="155" spans="1:11" x14ac:dyDescent="0.25">
      <c r="A155" s="6"/>
      <c r="B155" s="6"/>
      <c r="C155" s="6"/>
      <c r="D155" s="6"/>
      <c r="E155" s="6"/>
      <c r="F155" s="7"/>
      <c r="G155" s="6"/>
      <c r="H155" s="6"/>
      <c r="I155" s="6"/>
      <c r="J155" s="6"/>
      <c r="K155" s="6"/>
    </row>
    <row r="156" spans="1:11" x14ac:dyDescent="0.25">
      <c r="A156" s="6"/>
      <c r="B156" s="6"/>
      <c r="C156" s="6"/>
      <c r="D156" s="6"/>
      <c r="E156" s="6"/>
      <c r="F156" s="7"/>
      <c r="G156" s="6"/>
      <c r="H156" s="6"/>
      <c r="I156" s="6"/>
      <c r="J156" s="6"/>
      <c r="K156" s="6"/>
    </row>
    <row r="157" spans="1:11" x14ac:dyDescent="0.25">
      <c r="A157" s="6"/>
      <c r="B157" s="6"/>
      <c r="C157" s="6"/>
      <c r="D157" s="6"/>
      <c r="E157" s="6"/>
      <c r="F157" s="7"/>
      <c r="G157" s="6"/>
      <c r="H157" s="6"/>
      <c r="I157" s="6"/>
      <c r="J157" s="6"/>
      <c r="K157" s="6"/>
    </row>
    <row r="158" spans="1:11" x14ac:dyDescent="0.25">
      <c r="A158" s="6"/>
      <c r="B158" s="6"/>
      <c r="C158" s="6"/>
      <c r="D158" s="6"/>
      <c r="E158" s="6"/>
      <c r="F158" s="7"/>
      <c r="G158" s="6"/>
      <c r="H158" s="6"/>
      <c r="I158" s="6"/>
      <c r="J158" s="6"/>
      <c r="K158" s="6"/>
    </row>
    <row r="159" spans="1:11" x14ac:dyDescent="0.25">
      <c r="A159" s="6"/>
      <c r="B159" s="6"/>
      <c r="C159" s="6"/>
      <c r="D159" s="6"/>
      <c r="E159" s="6"/>
      <c r="F159" s="7"/>
      <c r="G159" s="6"/>
      <c r="H159" s="6"/>
      <c r="I159" s="6"/>
      <c r="J159" s="6"/>
      <c r="K159" s="6"/>
    </row>
    <row r="160" spans="1:11" x14ac:dyDescent="0.25">
      <c r="A160" s="6"/>
      <c r="B160" s="6"/>
      <c r="C160" s="6"/>
      <c r="D160" s="6"/>
      <c r="E160" s="6"/>
      <c r="F160" s="7"/>
      <c r="G160" s="6"/>
      <c r="H160" s="6"/>
      <c r="I160" s="6"/>
      <c r="J160" s="6"/>
      <c r="K160" s="6"/>
    </row>
    <row r="161" spans="1:11" x14ac:dyDescent="0.25">
      <c r="A161" s="6"/>
      <c r="B161" s="6"/>
      <c r="C161" s="6"/>
      <c r="D161" s="6"/>
      <c r="E161" s="6"/>
      <c r="F161" s="7"/>
      <c r="G161" s="6"/>
      <c r="H161" s="6"/>
      <c r="I161" s="6"/>
      <c r="J161" s="6"/>
      <c r="K161" s="6"/>
    </row>
    <row r="162" spans="1:11" x14ac:dyDescent="0.25">
      <c r="A162" s="6"/>
      <c r="B162" s="6"/>
      <c r="C162" s="6"/>
      <c r="D162" s="6"/>
      <c r="E162" s="6"/>
      <c r="F162" s="7"/>
      <c r="G162" s="6"/>
      <c r="H162" s="6"/>
      <c r="I162" s="6"/>
      <c r="J162" s="6"/>
      <c r="K162" s="6"/>
    </row>
    <row r="163" spans="1:11" x14ac:dyDescent="0.25">
      <c r="A163" s="6"/>
      <c r="B163" s="6"/>
      <c r="C163" s="6"/>
      <c r="D163" s="6"/>
      <c r="E163" s="6"/>
      <c r="F163" s="7"/>
      <c r="G163" s="6"/>
      <c r="H163" s="6"/>
      <c r="I163" s="6"/>
      <c r="J163" s="6"/>
      <c r="K163" s="6"/>
    </row>
    <row r="164" spans="1:11" x14ac:dyDescent="0.25">
      <c r="A164" s="6"/>
      <c r="B164" s="6"/>
      <c r="C164" s="6"/>
      <c r="D164" s="6"/>
      <c r="E164" s="6"/>
      <c r="F164" s="7"/>
      <c r="G164" s="6"/>
      <c r="H164" s="6"/>
      <c r="I164" s="6"/>
      <c r="J164" s="6"/>
      <c r="K164" s="6"/>
    </row>
    <row r="165" spans="1:11" x14ac:dyDescent="0.25">
      <c r="A165" s="6"/>
      <c r="B165" s="6"/>
      <c r="C165" s="6"/>
      <c r="D165" s="6"/>
      <c r="E165" s="6"/>
      <c r="F165" s="7"/>
      <c r="G165" s="6"/>
      <c r="H165" s="6"/>
      <c r="I165" s="6"/>
      <c r="J165" s="6"/>
      <c r="K165" s="6"/>
    </row>
    <row r="166" spans="1:11" x14ac:dyDescent="0.25">
      <c r="A166" s="6"/>
      <c r="B166" s="6"/>
      <c r="C166" s="6"/>
      <c r="D166" s="6"/>
      <c r="E166" s="6"/>
      <c r="F166" s="7"/>
      <c r="G166" s="6"/>
      <c r="H166" s="6"/>
      <c r="I166" s="6"/>
      <c r="J166" s="6"/>
      <c r="K166" s="6"/>
    </row>
    <row r="167" spans="1:11" x14ac:dyDescent="0.25">
      <c r="A167" s="6"/>
      <c r="B167" s="6"/>
      <c r="C167" s="6"/>
      <c r="D167" s="6"/>
      <c r="E167" s="6"/>
      <c r="F167" s="7"/>
      <c r="G167" s="6"/>
      <c r="H167" s="6"/>
      <c r="I167" s="6"/>
      <c r="J167" s="6"/>
      <c r="K167" s="6"/>
    </row>
    <row r="168" spans="1:11" x14ac:dyDescent="0.25">
      <c r="A168" s="6"/>
      <c r="B168" s="6"/>
      <c r="C168" s="6"/>
      <c r="D168" s="6"/>
      <c r="E168" s="6"/>
      <c r="F168" s="7"/>
      <c r="G168" s="6"/>
      <c r="H168" s="6"/>
      <c r="I168" s="6"/>
      <c r="J168" s="6"/>
      <c r="K168" s="6"/>
    </row>
    <row r="169" spans="1:11" x14ac:dyDescent="0.25">
      <c r="A169" s="6"/>
      <c r="B169" s="6"/>
      <c r="C169" s="6"/>
      <c r="D169" s="6"/>
      <c r="E169" s="6"/>
      <c r="F169" s="7"/>
      <c r="G169" s="6"/>
      <c r="H169" s="6"/>
      <c r="I169" s="6"/>
      <c r="J169" s="6"/>
      <c r="K169" s="6"/>
    </row>
    <row r="170" spans="1:11" x14ac:dyDescent="0.25">
      <c r="A170" s="6"/>
      <c r="B170" s="6"/>
      <c r="C170" s="6"/>
      <c r="D170" s="6"/>
      <c r="E170" s="6"/>
      <c r="F170" s="7"/>
      <c r="G170" s="6"/>
      <c r="H170" s="6"/>
      <c r="I170" s="6"/>
      <c r="J170" s="6"/>
      <c r="K170" s="6"/>
    </row>
    <row r="171" spans="1:11" x14ac:dyDescent="0.25">
      <c r="A171" s="6"/>
      <c r="B171" s="6"/>
      <c r="C171" s="6"/>
      <c r="D171" s="6"/>
      <c r="E171" s="6"/>
      <c r="F171" s="7"/>
      <c r="G171" s="6"/>
      <c r="H171" s="6"/>
      <c r="I171" s="6"/>
      <c r="J171" s="6"/>
      <c r="K171" s="6"/>
    </row>
    <row r="172" spans="1:11" x14ac:dyDescent="0.25">
      <c r="A172" s="6"/>
      <c r="B172" s="6"/>
      <c r="C172" s="6"/>
      <c r="D172" s="6"/>
      <c r="E172" s="6"/>
      <c r="F172" s="7"/>
      <c r="G172" s="6"/>
      <c r="H172" s="6"/>
      <c r="I172" s="6"/>
      <c r="J172" s="6"/>
      <c r="K172" s="6"/>
    </row>
    <row r="173" spans="1:11" x14ac:dyDescent="0.25">
      <c r="A173" s="6"/>
      <c r="B173" s="6"/>
      <c r="C173" s="6"/>
      <c r="D173" s="6"/>
      <c r="E173" s="6"/>
      <c r="F173" s="7"/>
      <c r="G173" s="6"/>
      <c r="H173" s="6"/>
      <c r="I173" s="6"/>
      <c r="J173" s="6"/>
      <c r="K173" s="6"/>
    </row>
    <row r="174" spans="1:11" x14ac:dyDescent="0.25">
      <c r="A174" s="6"/>
      <c r="B174" s="6"/>
      <c r="C174" s="6"/>
      <c r="D174" s="6"/>
      <c r="E174" s="6"/>
      <c r="F174" s="7"/>
      <c r="G174" s="6"/>
      <c r="H174" s="6"/>
      <c r="I174" s="6"/>
      <c r="J174" s="6"/>
      <c r="K174" s="6"/>
    </row>
    <row r="175" spans="1:11" x14ac:dyDescent="0.25">
      <c r="A175" s="6"/>
      <c r="B175" s="6"/>
      <c r="C175" s="6"/>
      <c r="D175" s="6"/>
      <c r="E175" s="6"/>
      <c r="F175" s="7"/>
      <c r="G175" s="6"/>
      <c r="H175" s="6"/>
      <c r="I175" s="6"/>
      <c r="J175" s="6"/>
      <c r="K175" s="6"/>
    </row>
    <row r="176" spans="1:11" x14ac:dyDescent="0.25">
      <c r="A176" s="6"/>
      <c r="B176" s="6"/>
      <c r="C176" s="6"/>
      <c r="D176" s="6"/>
      <c r="E176" s="6"/>
      <c r="F176" s="7"/>
      <c r="G176" s="6"/>
      <c r="H176" s="6"/>
      <c r="I176" s="6"/>
      <c r="J176" s="6"/>
      <c r="K176" s="6"/>
    </row>
    <row r="177" spans="1:11" x14ac:dyDescent="0.25">
      <c r="A177" s="6"/>
      <c r="B177" s="6"/>
      <c r="C177" s="6"/>
      <c r="D177" s="6"/>
      <c r="E177" s="6"/>
      <c r="F177" s="7"/>
      <c r="G177" s="6"/>
      <c r="H177" s="6"/>
      <c r="I177" s="6"/>
      <c r="J177" s="6"/>
      <c r="K177" s="6"/>
    </row>
    <row r="178" spans="1:11" x14ac:dyDescent="0.25">
      <c r="A178" s="6"/>
      <c r="B178" s="6"/>
      <c r="C178" s="6"/>
      <c r="D178" s="6"/>
      <c r="E178" s="6"/>
      <c r="F178" s="7"/>
      <c r="G178" s="6"/>
      <c r="H178" s="6"/>
      <c r="I178" s="6"/>
      <c r="J178" s="6"/>
      <c r="K178" s="6"/>
    </row>
    <row r="179" spans="1:11" x14ac:dyDescent="0.25">
      <c r="A179" s="6"/>
      <c r="B179" s="6"/>
      <c r="C179" s="6"/>
      <c r="D179" s="6"/>
      <c r="E179" s="6"/>
      <c r="F179" s="7"/>
      <c r="G179" s="6"/>
      <c r="H179" s="6"/>
      <c r="I179" s="6"/>
      <c r="J179" s="6"/>
      <c r="K179" s="6"/>
    </row>
    <row r="180" spans="1:11" x14ac:dyDescent="0.25">
      <c r="A180" s="6"/>
      <c r="B180" s="6"/>
      <c r="C180" s="6"/>
      <c r="D180" s="6"/>
      <c r="E180" s="6"/>
      <c r="F180" s="7"/>
      <c r="G180" s="6"/>
      <c r="H180" s="6"/>
      <c r="I180" s="6"/>
      <c r="J180" s="6"/>
      <c r="K180" s="6"/>
    </row>
    <row r="181" spans="1:11" x14ac:dyDescent="0.25">
      <c r="A181" s="6"/>
      <c r="B181" s="6"/>
      <c r="C181" s="6"/>
      <c r="D181" s="6"/>
      <c r="E181" s="6"/>
      <c r="F181" s="7"/>
      <c r="G181" s="6"/>
      <c r="H181" s="6"/>
      <c r="I181" s="6"/>
      <c r="J181" s="6"/>
      <c r="K181" s="6"/>
    </row>
    <row r="182" spans="1:11" x14ac:dyDescent="0.25">
      <c r="A182" s="6"/>
      <c r="B182" s="6"/>
      <c r="C182" s="6"/>
      <c r="D182" s="6"/>
      <c r="E182" s="6"/>
      <c r="F182" s="7"/>
      <c r="G182" s="6"/>
      <c r="H182" s="6"/>
      <c r="I182" s="6"/>
      <c r="J182" s="6"/>
      <c r="K182" s="6"/>
    </row>
    <row r="183" spans="1:11" x14ac:dyDescent="0.25">
      <c r="A183" s="6"/>
      <c r="B183" s="6"/>
      <c r="C183" s="6"/>
      <c r="D183" s="6"/>
      <c r="E183" s="6"/>
      <c r="F183" s="7"/>
      <c r="G183" s="6"/>
      <c r="H183" s="6"/>
      <c r="I183" s="6"/>
      <c r="J183" s="6"/>
      <c r="K183" s="6"/>
    </row>
    <row r="184" spans="1:11" x14ac:dyDescent="0.25">
      <c r="A184" s="6"/>
      <c r="B184" s="6"/>
      <c r="C184" s="6"/>
      <c r="D184" s="6"/>
      <c r="E184" s="6"/>
      <c r="F184" s="7"/>
      <c r="G184" s="6"/>
      <c r="H184" s="6"/>
      <c r="I184" s="6"/>
      <c r="J184" s="6"/>
      <c r="K184" s="6"/>
    </row>
    <row r="185" spans="1:11" x14ac:dyDescent="0.25">
      <c r="A185" s="6"/>
      <c r="B185" s="6"/>
      <c r="C185" s="6"/>
      <c r="D185" s="6"/>
      <c r="E185" s="6"/>
      <c r="F185" s="7"/>
      <c r="G185" s="6"/>
      <c r="H185" s="6"/>
      <c r="I185" s="6"/>
      <c r="J185" s="6"/>
      <c r="K185" s="6"/>
    </row>
    <row r="186" spans="1:11" x14ac:dyDescent="0.25">
      <c r="A186" s="6"/>
      <c r="B186" s="6"/>
      <c r="C186" s="6"/>
      <c r="D186" s="6"/>
      <c r="E186" s="6"/>
      <c r="F186" s="7"/>
      <c r="G186" s="6"/>
      <c r="H186" s="6"/>
      <c r="I186" s="6"/>
      <c r="J186" s="6"/>
      <c r="K186" s="6"/>
    </row>
    <row r="187" spans="1:11" x14ac:dyDescent="0.25">
      <c r="A187" s="6"/>
      <c r="B187" s="6"/>
      <c r="C187" s="6"/>
      <c r="D187" s="6"/>
      <c r="E187" s="6"/>
      <c r="F187" s="7"/>
      <c r="G187" s="6"/>
      <c r="H187" s="6"/>
      <c r="I187" s="6"/>
      <c r="J187" s="6"/>
      <c r="K187" s="6"/>
    </row>
    <row r="188" spans="1:11" x14ac:dyDescent="0.25">
      <c r="A188" s="6"/>
      <c r="B188" s="6"/>
      <c r="C188" s="6"/>
      <c r="D188" s="6"/>
      <c r="E188" s="6"/>
      <c r="F188" s="7"/>
      <c r="G188" s="6"/>
      <c r="H188" s="6"/>
      <c r="I188" s="6"/>
      <c r="J188" s="6"/>
      <c r="K188" s="6"/>
    </row>
    <row r="189" spans="1:11" x14ac:dyDescent="0.25">
      <c r="A189" s="6"/>
      <c r="B189" s="6"/>
      <c r="C189" s="6"/>
      <c r="D189" s="6"/>
      <c r="E189" s="6"/>
      <c r="F189" s="7"/>
      <c r="G189" s="6"/>
      <c r="H189" s="6"/>
      <c r="I189" s="6"/>
      <c r="J189" s="6"/>
      <c r="K189" s="6"/>
    </row>
    <row r="190" spans="1:11" x14ac:dyDescent="0.25">
      <c r="A190" s="6"/>
      <c r="B190" s="6"/>
      <c r="C190" s="6"/>
      <c r="D190" s="6"/>
      <c r="E190" s="6"/>
      <c r="F190" s="7"/>
      <c r="G190" s="6"/>
      <c r="H190" s="6"/>
      <c r="I190" s="6"/>
      <c r="J190" s="6"/>
      <c r="K190" s="6"/>
    </row>
    <row r="191" spans="1:11" x14ac:dyDescent="0.25">
      <c r="A191" s="6"/>
      <c r="B191" s="6"/>
      <c r="C191" s="6"/>
      <c r="D191" s="6"/>
      <c r="E191" s="6"/>
      <c r="F191" s="7"/>
      <c r="G191" s="6"/>
      <c r="H191" s="6"/>
      <c r="I191" s="6"/>
      <c r="J191" s="6"/>
      <c r="K191" s="6"/>
    </row>
    <row r="192" spans="1:11" x14ac:dyDescent="0.25">
      <c r="A192" s="6"/>
      <c r="B192" s="6"/>
      <c r="C192" s="6"/>
      <c r="D192" s="6"/>
      <c r="E192" s="6"/>
      <c r="F192" s="7"/>
      <c r="G192" s="6"/>
      <c r="H192" s="6"/>
      <c r="I192" s="6"/>
      <c r="J192" s="6"/>
      <c r="K192" s="6"/>
    </row>
    <row r="193" spans="1:11" x14ac:dyDescent="0.25">
      <c r="A193" s="6"/>
      <c r="B193" s="6"/>
      <c r="C193" s="6"/>
      <c r="D193" s="6"/>
      <c r="E193" s="6"/>
      <c r="F193" s="7"/>
      <c r="G193" s="6"/>
      <c r="H193" s="6"/>
      <c r="I193" s="6"/>
      <c r="J193" s="6"/>
      <c r="K193" s="6"/>
    </row>
    <row r="194" spans="1:11" x14ac:dyDescent="0.25">
      <c r="A194" s="6"/>
      <c r="B194" s="6"/>
      <c r="C194" s="6"/>
      <c r="D194" s="6"/>
      <c r="E194" s="6"/>
      <c r="F194" s="7"/>
      <c r="G194" s="6"/>
      <c r="H194" s="6"/>
      <c r="I194" s="6"/>
      <c r="J194" s="6"/>
      <c r="K194" s="6"/>
    </row>
    <row r="195" spans="1:11" x14ac:dyDescent="0.25">
      <c r="A195" s="6"/>
      <c r="B195" s="6"/>
      <c r="C195" s="6"/>
      <c r="D195" s="6"/>
      <c r="E195" s="6"/>
      <c r="F195" s="7"/>
      <c r="G195" s="6"/>
      <c r="H195" s="6"/>
      <c r="I195" s="6"/>
      <c r="J195" s="6"/>
      <c r="K195" s="6"/>
    </row>
    <row r="196" spans="1:11" x14ac:dyDescent="0.25">
      <c r="A196" s="6"/>
      <c r="B196" s="6"/>
      <c r="C196" s="6"/>
      <c r="D196" s="6"/>
      <c r="E196" s="6"/>
      <c r="F196" s="7"/>
      <c r="G196" s="6"/>
      <c r="H196" s="6"/>
      <c r="I196" s="6"/>
      <c r="J196" s="6"/>
      <c r="K196" s="6"/>
    </row>
    <row r="197" spans="1:11" x14ac:dyDescent="0.25">
      <c r="A197" s="6"/>
      <c r="B197" s="6"/>
      <c r="C197" s="6"/>
      <c r="D197" s="6"/>
      <c r="E197" s="6"/>
      <c r="F197" s="7"/>
      <c r="G197" s="6"/>
      <c r="H197" s="6"/>
      <c r="I197" s="6"/>
      <c r="J197" s="6"/>
      <c r="K197" s="6"/>
    </row>
    <row r="198" spans="1:11" x14ac:dyDescent="0.25">
      <c r="A198" s="6"/>
      <c r="B198" s="6"/>
      <c r="C198" s="6"/>
      <c r="D198" s="6"/>
      <c r="E198" s="6"/>
      <c r="F198" s="7"/>
      <c r="G198" s="6"/>
      <c r="H198" s="6"/>
      <c r="I198" s="6"/>
      <c r="J198" s="6"/>
      <c r="K198" s="6"/>
    </row>
    <row r="199" spans="1:11" x14ac:dyDescent="0.25">
      <c r="A199" s="6"/>
      <c r="B199" s="6"/>
      <c r="C199" s="6"/>
      <c r="D199" s="6"/>
      <c r="E199" s="6"/>
      <c r="F199" s="7"/>
      <c r="G199" s="6"/>
      <c r="H199" s="6"/>
      <c r="I199" s="6"/>
      <c r="J199" s="6"/>
      <c r="K199" s="6"/>
    </row>
    <row r="200" spans="1:11" x14ac:dyDescent="0.25">
      <c r="A200" s="6"/>
      <c r="B200" s="6"/>
      <c r="C200" s="6"/>
      <c r="D200" s="6"/>
      <c r="E200" s="6"/>
      <c r="F200" s="7"/>
      <c r="G200" s="6"/>
      <c r="H200" s="6"/>
      <c r="I200" s="6"/>
      <c r="J200" s="6"/>
      <c r="K200" s="6"/>
    </row>
    <row r="201" spans="1:11" x14ac:dyDescent="0.25">
      <c r="A201" s="6"/>
      <c r="B201" s="6"/>
      <c r="C201" s="6"/>
      <c r="D201" s="6"/>
      <c r="E201" s="6"/>
      <c r="F201" s="7"/>
      <c r="G201" s="6"/>
      <c r="H201" s="6"/>
      <c r="I201" s="6"/>
      <c r="J201" s="6"/>
      <c r="K201" s="6"/>
    </row>
    <row r="202" spans="1:11" x14ac:dyDescent="0.25">
      <c r="A202" s="6"/>
      <c r="B202" s="6"/>
      <c r="C202" s="6"/>
      <c r="D202" s="6"/>
      <c r="E202" s="6"/>
      <c r="F202" s="7"/>
      <c r="G202" s="6"/>
      <c r="H202" s="6"/>
      <c r="I202" s="6"/>
      <c r="J202" s="6"/>
      <c r="K202" s="6"/>
    </row>
    <row r="203" spans="1:11" x14ac:dyDescent="0.25">
      <c r="A203" s="6"/>
      <c r="B203" s="6"/>
      <c r="C203" s="6"/>
      <c r="D203" s="6"/>
      <c r="E203" s="6"/>
      <c r="F203" s="7"/>
      <c r="G203" s="6"/>
      <c r="H203" s="6"/>
      <c r="I203" s="6"/>
      <c r="J203" s="6"/>
      <c r="K203" s="6"/>
    </row>
    <row r="204" spans="1:11" x14ac:dyDescent="0.25">
      <c r="A204" s="6"/>
      <c r="B204" s="6"/>
      <c r="C204" s="6"/>
      <c r="D204" s="6"/>
      <c r="E204" s="6"/>
      <c r="F204" s="7"/>
      <c r="G204" s="6"/>
      <c r="H204" s="6"/>
      <c r="I204" s="6"/>
      <c r="J204" s="6"/>
      <c r="K204" s="6"/>
    </row>
    <row r="205" spans="1:11" x14ac:dyDescent="0.25">
      <c r="A205" s="6"/>
      <c r="B205" s="6"/>
      <c r="C205" s="6"/>
      <c r="D205" s="6"/>
      <c r="E205" s="6"/>
      <c r="F205" s="7"/>
      <c r="G205" s="6"/>
      <c r="H205" s="6"/>
      <c r="I205" s="6"/>
      <c r="J205" s="6"/>
      <c r="K205" s="6"/>
    </row>
    <row r="206" spans="1:11" x14ac:dyDescent="0.25">
      <c r="A206" s="6"/>
      <c r="B206" s="6"/>
      <c r="C206" s="6"/>
      <c r="D206" s="6"/>
      <c r="E206" s="6"/>
      <c r="F206" s="7"/>
      <c r="G206" s="6"/>
      <c r="H206" s="6"/>
      <c r="I206" s="6"/>
      <c r="J206" s="6"/>
      <c r="K206" s="6"/>
    </row>
    <row r="207" spans="1:11" x14ac:dyDescent="0.25">
      <c r="A207" s="6"/>
      <c r="B207" s="6"/>
      <c r="C207" s="6"/>
      <c r="D207" s="6"/>
      <c r="E207" s="6"/>
      <c r="F207" s="7"/>
      <c r="G207" s="6"/>
      <c r="H207" s="6"/>
      <c r="I207" s="6"/>
      <c r="J207" s="6"/>
      <c r="K207" s="6"/>
    </row>
    <row r="208" spans="1:11" x14ac:dyDescent="0.25">
      <c r="A208" s="6"/>
      <c r="B208" s="6"/>
      <c r="C208" s="6"/>
      <c r="D208" s="6"/>
      <c r="E208" s="6"/>
      <c r="F208" s="7"/>
      <c r="G208" s="6"/>
      <c r="H208" s="6"/>
      <c r="I208" s="6"/>
      <c r="J208" s="6"/>
      <c r="K208" s="6"/>
    </row>
    <row r="209" spans="1:11" x14ac:dyDescent="0.25">
      <c r="A209" s="6"/>
      <c r="B209" s="6"/>
      <c r="C209" s="6"/>
      <c r="D209" s="6"/>
      <c r="E209" s="6"/>
      <c r="F209" s="7"/>
      <c r="G209" s="6"/>
      <c r="H209" s="6"/>
      <c r="I209" s="6"/>
      <c r="J209" s="6"/>
      <c r="K209" s="6"/>
    </row>
    <row r="210" spans="1:11" x14ac:dyDescent="0.25">
      <c r="A210" s="6"/>
      <c r="B210" s="6"/>
      <c r="C210" s="6"/>
      <c r="D210" s="6"/>
      <c r="E210" s="6"/>
      <c r="F210" s="7"/>
      <c r="G210" s="6"/>
      <c r="H210" s="6"/>
      <c r="I210" s="6"/>
      <c r="J210" s="6"/>
      <c r="K210" s="6"/>
    </row>
    <row r="211" spans="1:11" x14ac:dyDescent="0.25">
      <c r="A211" s="6"/>
      <c r="B211" s="6"/>
      <c r="C211" s="6"/>
      <c r="D211" s="6"/>
      <c r="E211" s="6"/>
      <c r="F211" s="7"/>
      <c r="G211" s="6"/>
      <c r="H211" s="6"/>
      <c r="I211" s="6"/>
      <c r="J211" s="6"/>
      <c r="K211" s="6"/>
    </row>
    <row r="212" spans="1:11" x14ac:dyDescent="0.25">
      <c r="A212" s="6"/>
      <c r="B212" s="6"/>
      <c r="C212" s="6"/>
      <c r="D212" s="6"/>
      <c r="E212" s="6"/>
      <c r="F212" s="7"/>
      <c r="G212" s="6"/>
      <c r="H212" s="6"/>
      <c r="I212" s="6"/>
      <c r="J212" s="6"/>
      <c r="K212" s="6"/>
    </row>
    <row r="213" spans="1:11" x14ac:dyDescent="0.25">
      <c r="A213" s="6"/>
      <c r="B213" s="6"/>
      <c r="C213" s="6"/>
      <c r="D213" s="6"/>
      <c r="E213" s="6"/>
      <c r="F213" s="7"/>
      <c r="G213" s="6"/>
      <c r="H213" s="6"/>
      <c r="I213" s="6"/>
      <c r="J213" s="6"/>
      <c r="K213" s="6"/>
    </row>
    <row r="214" spans="1:11" x14ac:dyDescent="0.25">
      <c r="A214" s="6"/>
      <c r="B214" s="6"/>
      <c r="C214" s="6"/>
      <c r="D214" s="6"/>
      <c r="E214" s="6"/>
      <c r="F214" s="7"/>
      <c r="G214" s="6"/>
      <c r="H214" s="6"/>
      <c r="I214" s="6"/>
      <c r="J214" s="6"/>
      <c r="K214" s="6"/>
    </row>
    <row r="215" spans="1:11" x14ac:dyDescent="0.25">
      <c r="A215" s="6"/>
      <c r="B215" s="6"/>
      <c r="C215" s="6"/>
      <c r="D215" s="6"/>
      <c r="E215" s="6"/>
      <c r="F215" s="7"/>
      <c r="G215" s="6"/>
      <c r="H215" s="6"/>
      <c r="I215" s="6"/>
      <c r="J215" s="6"/>
      <c r="K215" s="6"/>
    </row>
    <row r="216" spans="1:11" x14ac:dyDescent="0.25">
      <c r="A216" s="6"/>
      <c r="B216" s="6"/>
      <c r="C216" s="6"/>
      <c r="D216" s="6"/>
      <c r="E216" s="6"/>
      <c r="F216" s="7"/>
      <c r="G216" s="6"/>
      <c r="H216" s="6"/>
      <c r="I216" s="6"/>
      <c r="J216" s="6"/>
      <c r="K216" s="6"/>
    </row>
    <row r="217" spans="1:11" x14ac:dyDescent="0.25">
      <c r="A217" s="6"/>
      <c r="B217" s="6"/>
      <c r="C217" s="6"/>
      <c r="D217" s="6"/>
      <c r="E217" s="6"/>
      <c r="F217" s="7"/>
      <c r="G217" s="6"/>
      <c r="H217" s="6"/>
      <c r="I217" s="6"/>
      <c r="J217" s="6"/>
      <c r="K217" s="6"/>
    </row>
    <row r="218" spans="1:11" x14ac:dyDescent="0.25">
      <c r="A218" s="6"/>
      <c r="B218" s="6"/>
      <c r="C218" s="6"/>
      <c r="D218" s="6"/>
      <c r="E218" s="6"/>
      <c r="F218" s="7"/>
      <c r="G218" s="6"/>
      <c r="H218" s="6"/>
      <c r="I218" s="6"/>
      <c r="J218" s="6"/>
      <c r="K218" s="6"/>
    </row>
    <row r="219" spans="1:11" x14ac:dyDescent="0.25">
      <c r="A219" s="6"/>
      <c r="B219" s="6"/>
      <c r="C219" s="6"/>
      <c r="D219" s="6"/>
      <c r="E219" s="6"/>
      <c r="F219" s="7"/>
      <c r="G219" s="6"/>
      <c r="H219" s="6"/>
      <c r="I219" s="6"/>
      <c r="J219" s="6"/>
      <c r="K219" s="6"/>
    </row>
    <row r="220" spans="1:11" x14ac:dyDescent="0.25">
      <c r="A220" s="6"/>
      <c r="B220" s="6"/>
      <c r="C220" s="6"/>
      <c r="D220" s="6"/>
      <c r="E220" s="6"/>
      <c r="F220" s="7"/>
      <c r="G220" s="6"/>
      <c r="H220" s="6"/>
      <c r="I220" s="6"/>
      <c r="J220" s="6"/>
      <c r="K220" s="6"/>
    </row>
    <row r="221" spans="1:11" x14ac:dyDescent="0.25">
      <c r="A221" s="6"/>
      <c r="B221" s="6"/>
      <c r="C221" s="6"/>
      <c r="D221" s="6"/>
      <c r="E221" s="6"/>
      <c r="F221" s="7"/>
      <c r="G221" s="6"/>
      <c r="H221" s="6"/>
      <c r="I221" s="6"/>
      <c r="J221" s="6"/>
      <c r="K221" s="6"/>
    </row>
    <row r="222" spans="1:11" x14ac:dyDescent="0.25">
      <c r="A222" s="6"/>
      <c r="B222" s="6"/>
      <c r="C222" s="6"/>
      <c r="D222" s="6"/>
      <c r="E222" s="6"/>
      <c r="F222" s="7"/>
      <c r="G222" s="6"/>
      <c r="H222" s="6"/>
      <c r="I222" s="6"/>
      <c r="J222" s="6"/>
      <c r="K222" s="6"/>
    </row>
    <row r="223" spans="1:11" x14ac:dyDescent="0.25">
      <c r="A223" s="6"/>
      <c r="B223" s="6"/>
      <c r="C223" s="6"/>
      <c r="D223" s="6"/>
      <c r="E223" s="6"/>
      <c r="F223" s="7"/>
      <c r="G223" s="6"/>
      <c r="H223" s="6"/>
      <c r="I223" s="6"/>
      <c r="J223" s="6"/>
      <c r="K223" s="6"/>
    </row>
    <row r="224" spans="1:11" x14ac:dyDescent="0.25">
      <c r="A224" s="6"/>
      <c r="B224" s="6"/>
      <c r="C224" s="6"/>
      <c r="D224" s="6"/>
      <c r="E224" s="6"/>
      <c r="F224" s="7"/>
      <c r="G224" s="6"/>
      <c r="H224" s="6"/>
      <c r="I224" s="6"/>
      <c r="J224" s="6"/>
      <c r="K224" s="6"/>
    </row>
    <row r="225" spans="1:11" x14ac:dyDescent="0.25">
      <c r="A225" s="6"/>
      <c r="B225" s="6"/>
      <c r="C225" s="6"/>
      <c r="D225" s="6"/>
      <c r="E225" s="6"/>
      <c r="F225" s="7"/>
      <c r="G225" s="6"/>
      <c r="H225" s="6"/>
      <c r="I225" s="6"/>
      <c r="J225" s="6"/>
      <c r="K225" s="6"/>
    </row>
    <row r="226" spans="1:11" x14ac:dyDescent="0.25">
      <c r="A226" s="6"/>
      <c r="B226" s="6"/>
      <c r="C226" s="6"/>
      <c r="D226" s="6"/>
      <c r="E226" s="6"/>
      <c r="F226" s="7"/>
      <c r="G226" s="6"/>
      <c r="H226" s="6"/>
      <c r="I226" s="6"/>
      <c r="J226" s="6"/>
      <c r="K226" s="6"/>
    </row>
    <row r="227" spans="1:11" x14ac:dyDescent="0.25">
      <c r="A227" s="6"/>
      <c r="B227" s="6"/>
      <c r="C227" s="6"/>
      <c r="D227" s="6"/>
      <c r="E227" s="6"/>
      <c r="F227" s="7"/>
      <c r="G227" s="6"/>
      <c r="H227" s="6"/>
      <c r="I227" s="6"/>
      <c r="J227" s="6"/>
      <c r="K227" s="6"/>
    </row>
    <row r="228" spans="1:11" x14ac:dyDescent="0.25">
      <c r="A228" s="6"/>
      <c r="B228" s="6"/>
      <c r="C228" s="6"/>
      <c r="D228" s="6"/>
      <c r="E228" s="6"/>
      <c r="F228" s="7"/>
      <c r="G228" s="6"/>
      <c r="H228" s="6"/>
      <c r="I228" s="6"/>
      <c r="J228" s="6"/>
      <c r="K228" s="6"/>
    </row>
    <row r="229" spans="1:11" x14ac:dyDescent="0.25">
      <c r="A229" s="6"/>
      <c r="B229" s="6"/>
      <c r="C229" s="6"/>
      <c r="D229" s="6"/>
      <c r="E229" s="6"/>
      <c r="F229" s="7"/>
      <c r="G229" s="6"/>
      <c r="H229" s="6"/>
      <c r="I229" s="6"/>
      <c r="J229" s="6"/>
      <c r="K229" s="6"/>
    </row>
    <row r="230" spans="1:11" x14ac:dyDescent="0.25">
      <c r="A230" s="6"/>
      <c r="B230" s="6"/>
      <c r="C230" s="6"/>
      <c r="D230" s="6"/>
      <c r="E230" s="6"/>
      <c r="F230" s="7"/>
      <c r="G230" s="6"/>
      <c r="H230" s="6"/>
      <c r="I230" s="6"/>
      <c r="J230" s="6"/>
      <c r="K230" s="6"/>
    </row>
    <row r="231" spans="1:11" x14ac:dyDescent="0.25">
      <c r="A231" s="6"/>
      <c r="B231" s="6"/>
      <c r="C231" s="6"/>
      <c r="D231" s="6"/>
      <c r="E231" s="6"/>
      <c r="F231" s="7"/>
      <c r="G231" s="6"/>
      <c r="H231" s="6"/>
      <c r="I231" s="6"/>
      <c r="J231" s="6"/>
      <c r="K231" s="6"/>
    </row>
    <row r="232" spans="1:11" x14ac:dyDescent="0.25">
      <c r="A232" s="6"/>
      <c r="B232" s="6"/>
      <c r="C232" s="6"/>
      <c r="D232" s="6"/>
      <c r="E232" s="6"/>
      <c r="F232" s="7"/>
      <c r="G232" s="6"/>
      <c r="H232" s="6"/>
      <c r="I232" s="6"/>
      <c r="J232" s="6"/>
      <c r="K232" s="6"/>
    </row>
    <row r="233" spans="1:11" x14ac:dyDescent="0.25">
      <c r="A233" s="6"/>
      <c r="B233" s="6"/>
      <c r="C233" s="6"/>
      <c r="D233" s="6"/>
      <c r="E233" s="6"/>
      <c r="F233" s="7"/>
      <c r="G233" s="6"/>
      <c r="H233" s="6"/>
      <c r="I233" s="6"/>
      <c r="J233" s="6"/>
      <c r="K233" s="6"/>
    </row>
    <row r="234" spans="1:11" x14ac:dyDescent="0.25">
      <c r="A234" s="6"/>
      <c r="B234" s="6"/>
      <c r="C234" s="6"/>
      <c r="D234" s="6"/>
      <c r="E234" s="6"/>
      <c r="F234" s="7"/>
      <c r="G234" s="6"/>
      <c r="H234" s="6"/>
      <c r="I234" s="6"/>
      <c r="J234" s="6"/>
      <c r="K234" s="6"/>
    </row>
    <row r="235" spans="1:11" x14ac:dyDescent="0.25">
      <c r="A235" s="6"/>
      <c r="B235" s="6"/>
      <c r="C235" s="6"/>
      <c r="D235" s="6"/>
      <c r="E235" s="6"/>
      <c r="F235" s="7"/>
      <c r="G235" s="6"/>
      <c r="H235" s="6"/>
      <c r="I235" s="6"/>
      <c r="J235" s="6"/>
      <c r="K235" s="6"/>
    </row>
    <row r="236" spans="1:11" x14ac:dyDescent="0.25">
      <c r="A236" s="6"/>
      <c r="B236" s="6"/>
      <c r="C236" s="6"/>
      <c r="D236" s="6"/>
      <c r="E236" s="6"/>
      <c r="F236" s="7"/>
      <c r="G236" s="6"/>
      <c r="H236" s="6"/>
      <c r="I236" s="6"/>
      <c r="J236" s="6"/>
      <c r="K236" s="6"/>
    </row>
    <row r="237" spans="1:11" x14ac:dyDescent="0.25">
      <c r="A237" s="6"/>
      <c r="B237" s="6"/>
      <c r="C237" s="6"/>
      <c r="D237" s="6"/>
      <c r="E237" s="6"/>
      <c r="F237" s="7"/>
      <c r="G237" s="6"/>
      <c r="H237" s="6"/>
      <c r="I237" s="6"/>
      <c r="J237" s="6"/>
      <c r="K237" s="6"/>
    </row>
    <row r="238" spans="1:11" x14ac:dyDescent="0.25">
      <c r="A238" s="6"/>
      <c r="B238" s="6"/>
      <c r="C238" s="6"/>
      <c r="D238" s="6"/>
      <c r="E238" s="6"/>
      <c r="F238" s="7"/>
      <c r="G238" s="6"/>
      <c r="H238" s="6"/>
      <c r="I238" s="6"/>
      <c r="J238" s="6"/>
      <c r="K238" s="6"/>
    </row>
    <row r="239" spans="1:11" x14ac:dyDescent="0.25">
      <c r="A239" s="6"/>
      <c r="B239" s="6"/>
      <c r="C239" s="6"/>
      <c r="D239" s="6"/>
      <c r="E239" s="6"/>
      <c r="F239" s="7"/>
      <c r="G239" s="6"/>
      <c r="H239" s="6"/>
      <c r="I239" s="6"/>
      <c r="J239" s="6"/>
      <c r="K239" s="6"/>
    </row>
    <row r="240" spans="1:11" x14ac:dyDescent="0.25">
      <c r="A240" s="6"/>
      <c r="B240" s="6"/>
      <c r="C240" s="6"/>
      <c r="D240" s="6"/>
      <c r="E240" s="6"/>
      <c r="F240" s="7"/>
      <c r="G240" s="6"/>
      <c r="H240" s="6"/>
      <c r="I240" s="6"/>
      <c r="J240" s="6"/>
      <c r="K240" s="6"/>
    </row>
    <row r="241" spans="1:11" x14ac:dyDescent="0.25">
      <c r="A241" s="6"/>
      <c r="B241" s="6"/>
      <c r="C241" s="6"/>
      <c r="D241" s="6"/>
      <c r="E241" s="6"/>
      <c r="F241" s="7"/>
      <c r="G241" s="6"/>
      <c r="H241" s="6"/>
      <c r="I241" s="6"/>
      <c r="J241" s="6"/>
      <c r="K241" s="6"/>
    </row>
    <row r="242" spans="1:11" x14ac:dyDescent="0.25">
      <c r="A242" s="6"/>
      <c r="B242" s="6"/>
      <c r="C242" s="6"/>
      <c r="D242" s="6"/>
      <c r="E242" s="6"/>
      <c r="F242" s="7"/>
      <c r="G242" s="6"/>
      <c r="H242" s="6"/>
      <c r="I242" s="6"/>
      <c r="J242" s="6"/>
      <c r="K242" s="6"/>
    </row>
    <row r="243" spans="1:11" x14ac:dyDescent="0.25">
      <c r="A243" s="6"/>
      <c r="B243" s="6"/>
      <c r="C243" s="6"/>
      <c r="D243" s="6"/>
      <c r="E243" s="6"/>
      <c r="F243" s="7"/>
      <c r="G243" s="6"/>
      <c r="H243" s="6"/>
      <c r="I243" s="6"/>
      <c r="J243" s="6"/>
      <c r="K243" s="6"/>
    </row>
    <row r="244" spans="1:11" x14ac:dyDescent="0.25">
      <c r="A244" s="6"/>
      <c r="B244" s="6"/>
      <c r="C244" s="6"/>
      <c r="D244" s="6"/>
      <c r="E244" s="6"/>
      <c r="F244" s="7"/>
      <c r="G244" s="6"/>
      <c r="H244" s="6"/>
      <c r="I244" s="6"/>
      <c r="J244" s="6"/>
      <c r="K244" s="6"/>
    </row>
    <row r="245" spans="1:11" x14ac:dyDescent="0.25">
      <c r="A245" s="6"/>
      <c r="B245" s="6"/>
      <c r="C245" s="6"/>
      <c r="D245" s="6"/>
      <c r="E245" s="6"/>
      <c r="F245" s="7"/>
      <c r="G245" s="6"/>
      <c r="H245" s="6"/>
      <c r="I245" s="6"/>
      <c r="J245" s="6"/>
      <c r="K245" s="6"/>
    </row>
    <row r="246" spans="1:11" x14ac:dyDescent="0.25">
      <c r="A246" s="6"/>
      <c r="B246" s="6"/>
      <c r="C246" s="6"/>
      <c r="D246" s="6"/>
      <c r="E246" s="6"/>
      <c r="F246" s="7"/>
      <c r="G246" s="6"/>
      <c r="H246" s="6"/>
      <c r="I246" s="6"/>
      <c r="J246" s="6"/>
      <c r="K246" s="6"/>
    </row>
    <row r="247" spans="1:11" x14ac:dyDescent="0.25">
      <c r="A247" s="6"/>
      <c r="B247" s="6"/>
      <c r="C247" s="6"/>
      <c r="D247" s="6"/>
      <c r="E247" s="6"/>
      <c r="F247" s="7"/>
      <c r="G247" s="6"/>
      <c r="H247" s="6"/>
      <c r="I247" s="6"/>
      <c r="J247" s="6"/>
      <c r="K247" s="6"/>
    </row>
    <row r="248" spans="1:11" x14ac:dyDescent="0.25">
      <c r="A248" s="6"/>
      <c r="B248" s="6"/>
      <c r="C248" s="6"/>
      <c r="D248" s="6"/>
      <c r="E248" s="6"/>
      <c r="F248" s="7"/>
      <c r="G248" s="6"/>
      <c r="H248" s="6"/>
      <c r="I248" s="6"/>
      <c r="J248" s="6"/>
      <c r="K248" s="6"/>
    </row>
    <row r="249" spans="1:11" x14ac:dyDescent="0.25">
      <c r="A249" s="6"/>
      <c r="B249" s="6"/>
      <c r="C249" s="6"/>
      <c r="D249" s="6"/>
      <c r="E249" s="6"/>
      <c r="F249" s="7"/>
      <c r="G249" s="6"/>
      <c r="H249" s="6"/>
      <c r="I249" s="6"/>
      <c r="J249" s="6"/>
      <c r="K249" s="6"/>
    </row>
    <row r="250" spans="1:11" x14ac:dyDescent="0.25">
      <c r="A250" s="6"/>
      <c r="B250" s="6"/>
      <c r="C250" s="6"/>
      <c r="D250" s="6"/>
      <c r="E250" s="6"/>
      <c r="F250" s="7"/>
      <c r="G250" s="6"/>
      <c r="H250" s="6"/>
      <c r="I250" s="6"/>
      <c r="J250" s="6"/>
      <c r="K250" s="6"/>
    </row>
    <row r="251" spans="1:11" x14ac:dyDescent="0.25">
      <c r="A251" s="6"/>
      <c r="B251" s="6"/>
      <c r="C251" s="6"/>
      <c r="D251" s="6"/>
      <c r="E251" s="6"/>
      <c r="F251" s="7"/>
      <c r="G251" s="6"/>
      <c r="H251" s="6"/>
      <c r="I251" s="6"/>
      <c r="J251" s="6"/>
      <c r="K251" s="6"/>
    </row>
    <row r="252" spans="1:11" x14ac:dyDescent="0.25">
      <c r="A252" s="6"/>
      <c r="B252" s="6"/>
      <c r="C252" s="6"/>
      <c r="D252" s="6"/>
      <c r="E252" s="6"/>
      <c r="F252" s="7"/>
      <c r="G252" s="6"/>
      <c r="H252" s="6"/>
      <c r="I252" s="6"/>
      <c r="J252" s="6"/>
      <c r="K252" s="6"/>
    </row>
    <row r="253" spans="1:11" x14ac:dyDescent="0.25">
      <c r="A253" s="6"/>
      <c r="B253" s="6"/>
      <c r="C253" s="6"/>
      <c r="D253" s="6"/>
      <c r="E253" s="6"/>
      <c r="F253" s="7"/>
      <c r="G253" s="6"/>
      <c r="H253" s="6"/>
      <c r="I253" s="6"/>
      <c r="J253" s="6"/>
      <c r="K253" s="6"/>
    </row>
    <row r="254" spans="1:11" x14ac:dyDescent="0.25">
      <c r="A254" s="6"/>
      <c r="B254" s="6"/>
      <c r="C254" s="6"/>
      <c r="D254" s="6"/>
      <c r="E254" s="6"/>
      <c r="F254" s="7"/>
      <c r="G254" s="6"/>
      <c r="H254" s="6"/>
      <c r="I254" s="6"/>
      <c r="J254" s="6"/>
      <c r="K254" s="6"/>
    </row>
    <row r="255" spans="1:11" x14ac:dyDescent="0.25">
      <c r="A255" s="6"/>
      <c r="B255" s="6"/>
      <c r="C255" s="6"/>
      <c r="D255" s="6"/>
      <c r="E255" s="6"/>
      <c r="F255" s="7"/>
      <c r="G255" s="6"/>
      <c r="H255" s="6"/>
      <c r="I255" s="6"/>
      <c r="J255" s="6"/>
      <c r="K255" s="6"/>
    </row>
    <row r="256" spans="1:11" x14ac:dyDescent="0.25">
      <c r="A256" s="6"/>
      <c r="B256" s="6"/>
      <c r="C256" s="6"/>
      <c r="D256" s="6"/>
      <c r="E256" s="6"/>
      <c r="F256" s="7"/>
      <c r="G256" s="6"/>
      <c r="H256" s="6"/>
      <c r="I256" s="6"/>
      <c r="J256" s="6"/>
      <c r="K256" s="6"/>
    </row>
    <row r="257" spans="1:11" x14ac:dyDescent="0.25">
      <c r="A257" s="6"/>
      <c r="B257" s="6"/>
      <c r="C257" s="6"/>
      <c r="D257" s="6"/>
      <c r="E257" s="6"/>
      <c r="F257" s="7"/>
      <c r="G257" s="6"/>
      <c r="H257" s="6"/>
      <c r="I257" s="6"/>
      <c r="J257" s="6"/>
      <c r="K257" s="6"/>
    </row>
    <row r="258" spans="1:11" x14ac:dyDescent="0.25">
      <c r="A258" s="6"/>
      <c r="B258" s="6"/>
      <c r="C258" s="6"/>
      <c r="D258" s="6"/>
      <c r="E258" s="6"/>
      <c r="F258" s="7"/>
      <c r="G258" s="6"/>
      <c r="H258" s="6"/>
      <c r="I258" s="6"/>
      <c r="J258" s="6"/>
      <c r="K258" s="6"/>
    </row>
    <row r="259" spans="1:11" x14ac:dyDescent="0.25">
      <c r="A259" s="6"/>
      <c r="B259" s="6"/>
      <c r="C259" s="6"/>
      <c r="D259" s="6"/>
      <c r="E259" s="6"/>
      <c r="F259" s="7"/>
      <c r="G259" s="6"/>
      <c r="H259" s="6"/>
      <c r="I259" s="6"/>
      <c r="J259" s="6"/>
      <c r="K259" s="6"/>
    </row>
    <row r="260" spans="1:11" x14ac:dyDescent="0.25">
      <c r="A260" s="6"/>
      <c r="B260" s="6"/>
      <c r="C260" s="6"/>
      <c r="D260" s="6"/>
      <c r="E260" s="6"/>
      <c r="F260" s="7"/>
      <c r="G260" s="6"/>
      <c r="H260" s="6"/>
      <c r="I260" s="6"/>
      <c r="J260" s="6"/>
      <c r="K260" s="6"/>
    </row>
    <row r="261" spans="1:11" x14ac:dyDescent="0.25">
      <c r="A261" s="6"/>
      <c r="B261" s="6"/>
      <c r="C261" s="6"/>
      <c r="D261" s="6"/>
      <c r="E261" s="6"/>
      <c r="F261" s="7"/>
      <c r="G261" s="6"/>
      <c r="H261" s="6"/>
      <c r="I261" s="6"/>
      <c r="J261" s="6"/>
      <c r="K261" s="6"/>
    </row>
    <row r="262" spans="1:11" x14ac:dyDescent="0.25">
      <c r="A262" s="6"/>
      <c r="B262" s="6"/>
      <c r="C262" s="6"/>
      <c r="D262" s="6"/>
      <c r="E262" s="6"/>
      <c r="F262" s="7"/>
      <c r="G262" s="6"/>
      <c r="H262" s="6"/>
      <c r="I262" s="6"/>
      <c r="J262" s="6"/>
      <c r="K262" s="6"/>
    </row>
    <row r="263" spans="1:11" x14ac:dyDescent="0.25">
      <c r="A263" s="6"/>
      <c r="B263" s="6"/>
      <c r="C263" s="6"/>
      <c r="D263" s="6"/>
      <c r="E263" s="6"/>
      <c r="F263" s="7"/>
      <c r="G263" s="6"/>
      <c r="H263" s="6"/>
      <c r="I263" s="6"/>
      <c r="J263" s="6"/>
      <c r="K263" s="6"/>
    </row>
    <row r="264" spans="1:11" x14ac:dyDescent="0.25">
      <c r="A264" s="6"/>
      <c r="B264" s="6"/>
      <c r="C264" s="6"/>
      <c r="D264" s="6"/>
      <c r="E264" s="6"/>
      <c r="F264" s="7"/>
      <c r="G264" s="6"/>
      <c r="H264" s="6"/>
      <c r="I264" s="6"/>
      <c r="J264" s="6"/>
      <c r="K264" s="6"/>
    </row>
    <row r="265" spans="1:11" x14ac:dyDescent="0.25">
      <c r="A265" s="6"/>
      <c r="B265" s="6"/>
      <c r="C265" s="6"/>
      <c r="D265" s="6"/>
      <c r="E265" s="6"/>
      <c r="F265" s="7"/>
      <c r="G265" s="6"/>
      <c r="H265" s="6"/>
      <c r="I265" s="6"/>
      <c r="J265" s="6"/>
      <c r="K265" s="6"/>
    </row>
    <row r="266" spans="1:11" x14ac:dyDescent="0.25">
      <c r="A266" s="6"/>
      <c r="B266" s="6"/>
      <c r="C266" s="6"/>
      <c r="D266" s="6"/>
      <c r="E266" s="6"/>
      <c r="F266" s="7"/>
      <c r="G266" s="6"/>
      <c r="H266" s="6"/>
      <c r="I266" s="6"/>
      <c r="J266" s="6"/>
      <c r="K266" s="6"/>
    </row>
    <row r="267" spans="1:11" x14ac:dyDescent="0.25">
      <c r="A267" s="6"/>
      <c r="B267" s="6"/>
      <c r="C267" s="6"/>
      <c r="D267" s="6"/>
      <c r="E267" s="6"/>
      <c r="F267" s="7"/>
      <c r="G267" s="6"/>
      <c r="H267" s="6"/>
      <c r="I267" s="6"/>
      <c r="J267" s="6"/>
      <c r="K267" s="6"/>
    </row>
    <row r="268" spans="1:11" x14ac:dyDescent="0.25">
      <c r="A268" s="6"/>
      <c r="B268" s="6"/>
      <c r="C268" s="6"/>
      <c r="D268" s="6"/>
      <c r="E268" s="6"/>
      <c r="F268" s="7"/>
      <c r="G268" s="6"/>
      <c r="H268" s="6"/>
      <c r="I268" s="6"/>
      <c r="J268" s="6"/>
      <c r="K268" s="6"/>
    </row>
    <row r="269" spans="1:11" x14ac:dyDescent="0.25">
      <c r="A269" s="6"/>
      <c r="B269" s="6"/>
      <c r="C269" s="6"/>
      <c r="D269" s="6"/>
      <c r="E269" s="6"/>
      <c r="F269" s="7"/>
      <c r="G269" s="6"/>
      <c r="H269" s="6"/>
      <c r="I269" s="6"/>
      <c r="J269" s="6"/>
      <c r="K269" s="6"/>
    </row>
    <row r="270" spans="1:11" x14ac:dyDescent="0.25">
      <c r="A270" s="6"/>
      <c r="B270" s="6"/>
      <c r="C270" s="6"/>
      <c r="D270" s="6"/>
      <c r="E270" s="6"/>
      <c r="F270" s="7"/>
      <c r="G270" s="6"/>
      <c r="H270" s="6"/>
      <c r="I270" s="6"/>
      <c r="J270" s="6"/>
      <c r="K270" s="6"/>
    </row>
    <row r="271" spans="1:11" x14ac:dyDescent="0.25">
      <c r="A271" s="6"/>
      <c r="B271" s="6"/>
      <c r="C271" s="6"/>
      <c r="D271" s="6"/>
      <c r="E271" s="6"/>
      <c r="F271" s="7"/>
      <c r="G271" s="6"/>
      <c r="H271" s="6"/>
      <c r="I271" s="6"/>
      <c r="J271" s="6"/>
      <c r="K271" s="6"/>
    </row>
    <row r="272" spans="1:11" x14ac:dyDescent="0.25">
      <c r="A272" s="6"/>
      <c r="B272" s="6"/>
      <c r="C272" s="6"/>
      <c r="D272" s="6"/>
      <c r="E272" s="6"/>
      <c r="F272" s="7"/>
      <c r="G272" s="6"/>
      <c r="H272" s="6"/>
      <c r="I272" s="6"/>
      <c r="J272" s="6"/>
      <c r="K272" s="6"/>
    </row>
    <row r="273" spans="1:11" x14ac:dyDescent="0.25">
      <c r="A273" s="6"/>
      <c r="B273" s="6"/>
      <c r="C273" s="6"/>
      <c r="D273" s="6"/>
      <c r="E273" s="6"/>
      <c r="F273" s="7"/>
      <c r="G273" s="6"/>
      <c r="H273" s="6"/>
      <c r="I273" s="6"/>
      <c r="J273" s="6"/>
      <c r="K273" s="6"/>
    </row>
    <row r="274" spans="1:11" x14ac:dyDescent="0.25">
      <c r="A274" s="6"/>
      <c r="B274" s="6"/>
      <c r="C274" s="6"/>
      <c r="D274" s="6"/>
      <c r="E274" s="6"/>
      <c r="F274" s="7"/>
      <c r="G274" s="6"/>
      <c r="H274" s="6"/>
      <c r="I274" s="6"/>
      <c r="J274" s="6"/>
      <c r="K274" s="6"/>
    </row>
    <row r="275" spans="1:11" x14ac:dyDescent="0.25">
      <c r="A275" s="6"/>
      <c r="B275" s="6"/>
      <c r="C275" s="6"/>
      <c r="D275" s="6"/>
      <c r="E275" s="6"/>
      <c r="F275" s="7"/>
      <c r="G275" s="6"/>
      <c r="H275" s="6"/>
      <c r="I275" s="6"/>
      <c r="J275" s="6"/>
      <c r="K275" s="6"/>
    </row>
    <row r="276" spans="1:11" x14ac:dyDescent="0.25">
      <c r="A276" s="6"/>
      <c r="B276" s="6"/>
      <c r="C276" s="6"/>
      <c r="D276" s="6"/>
      <c r="E276" s="6"/>
      <c r="F276" s="7"/>
      <c r="G276" s="6"/>
      <c r="H276" s="6"/>
      <c r="I276" s="6"/>
      <c r="J276" s="6"/>
      <c r="K276" s="6"/>
    </row>
    <row r="277" spans="1:11" x14ac:dyDescent="0.25">
      <c r="A277" s="6"/>
      <c r="B277" s="6"/>
      <c r="C277" s="6"/>
      <c r="D277" s="6"/>
      <c r="E277" s="6"/>
      <c r="F277" s="7"/>
      <c r="G277" s="6"/>
      <c r="H277" s="6"/>
      <c r="I277" s="6"/>
      <c r="J277" s="6"/>
      <c r="K277" s="6"/>
    </row>
    <row r="278" spans="1:11" x14ac:dyDescent="0.25">
      <c r="A278" s="6"/>
      <c r="B278" s="6"/>
      <c r="C278" s="6"/>
      <c r="D278" s="6"/>
      <c r="E278" s="6"/>
      <c r="F278" s="7"/>
      <c r="G278" s="6"/>
      <c r="H278" s="6"/>
      <c r="I278" s="6"/>
      <c r="J278" s="6"/>
      <c r="K278" s="6"/>
    </row>
    <row r="279" spans="1:11" x14ac:dyDescent="0.25">
      <c r="A279" s="6"/>
      <c r="B279" s="6"/>
      <c r="C279" s="6"/>
      <c r="D279" s="6"/>
      <c r="E279" s="6"/>
      <c r="F279" s="7"/>
      <c r="G279" s="6"/>
      <c r="H279" s="6"/>
      <c r="I279" s="6"/>
      <c r="J279" s="6"/>
      <c r="K279" s="6"/>
    </row>
    <row r="280" spans="1:11" x14ac:dyDescent="0.25">
      <c r="A280" s="6"/>
      <c r="B280" s="6"/>
      <c r="C280" s="6"/>
      <c r="D280" s="6"/>
      <c r="E280" s="6"/>
      <c r="F280" s="7"/>
      <c r="G280" s="6"/>
      <c r="H280" s="6"/>
      <c r="I280" s="6"/>
      <c r="J280" s="6"/>
      <c r="K280" s="6"/>
    </row>
    <row r="281" spans="1:11" x14ac:dyDescent="0.25">
      <c r="A281" s="6"/>
      <c r="B281" s="6"/>
      <c r="C281" s="6"/>
      <c r="D281" s="6"/>
      <c r="E281" s="6"/>
      <c r="F281" s="7"/>
      <c r="G281" s="6"/>
      <c r="H281" s="6"/>
      <c r="I281" s="6"/>
      <c r="J281" s="6"/>
      <c r="K281" s="6"/>
    </row>
    <row r="282" spans="1:11" x14ac:dyDescent="0.25">
      <c r="A282" s="6"/>
      <c r="B282" s="6"/>
      <c r="C282" s="6"/>
      <c r="D282" s="6"/>
      <c r="E282" s="6"/>
      <c r="F282" s="7"/>
      <c r="G282" s="6"/>
      <c r="H282" s="6"/>
      <c r="I282" s="6"/>
      <c r="J282" s="6"/>
      <c r="K282" s="6"/>
    </row>
    <row r="283" spans="1:11" x14ac:dyDescent="0.25">
      <c r="A283" s="6"/>
      <c r="B283" s="6"/>
      <c r="C283" s="6"/>
      <c r="D283" s="6"/>
      <c r="E283" s="6"/>
      <c r="F283" s="7"/>
      <c r="G283" s="6"/>
      <c r="H283" s="6"/>
      <c r="I283" s="6"/>
      <c r="J283" s="6"/>
      <c r="K283" s="6"/>
    </row>
    <row r="284" spans="1:11" x14ac:dyDescent="0.25">
      <c r="A284" s="6"/>
      <c r="B284" s="6"/>
      <c r="C284" s="6"/>
      <c r="D284" s="6"/>
      <c r="E284" s="6"/>
      <c r="F284" s="7"/>
      <c r="G284" s="6"/>
      <c r="H284" s="6"/>
      <c r="I284" s="6"/>
      <c r="J284" s="6"/>
      <c r="K284" s="6"/>
    </row>
    <row r="285" spans="1:11" x14ac:dyDescent="0.25">
      <c r="A285" s="6"/>
      <c r="B285" s="6"/>
      <c r="C285" s="6"/>
      <c r="D285" s="6"/>
      <c r="E285" s="6"/>
      <c r="F285" s="7"/>
      <c r="G285" s="6"/>
      <c r="H285" s="6"/>
      <c r="I285" s="6"/>
      <c r="J285" s="6"/>
      <c r="K285" s="6"/>
    </row>
    <row r="286" spans="1:11" x14ac:dyDescent="0.25">
      <c r="A286" s="6"/>
      <c r="B286" s="6"/>
      <c r="C286" s="6"/>
      <c r="D286" s="6"/>
      <c r="E286" s="6"/>
      <c r="F286" s="7"/>
      <c r="G286" s="6"/>
      <c r="H286" s="6"/>
      <c r="I286" s="6"/>
      <c r="J286" s="6"/>
      <c r="K286" s="6"/>
    </row>
    <row r="287" spans="1:11" x14ac:dyDescent="0.25">
      <c r="A287" s="6"/>
      <c r="B287" s="6"/>
      <c r="C287" s="6"/>
      <c r="D287" s="6"/>
      <c r="E287" s="6"/>
      <c r="F287" s="7"/>
      <c r="G287" s="6"/>
      <c r="H287" s="6"/>
      <c r="I287" s="6"/>
      <c r="J287" s="6"/>
      <c r="K287" s="6"/>
    </row>
  </sheetData>
  <mergeCells count="18">
    <mergeCell ref="D12:E12"/>
    <mergeCell ref="D13:E13"/>
    <mergeCell ref="F12:G12"/>
    <mergeCell ref="B17:C17"/>
    <mergeCell ref="B12:C12"/>
    <mergeCell ref="B13:C13"/>
    <mergeCell ref="B14:C14"/>
    <mergeCell ref="B15:C15"/>
    <mergeCell ref="B16:C16"/>
    <mergeCell ref="F20:G20"/>
    <mergeCell ref="H12:I12"/>
    <mergeCell ref="H13:I13"/>
    <mergeCell ref="H14:I14"/>
    <mergeCell ref="H15:I15"/>
    <mergeCell ref="H16:I16"/>
    <mergeCell ref="H17:I17"/>
    <mergeCell ref="F17:G17"/>
    <mergeCell ref="F18:G18"/>
  </mergeCells>
  <hyperlinks>
    <hyperlink ref="B12:C12" location="Whisky!A1" display="Whisky"/>
    <hyperlink ref="B13:C13" location="Brandy!A1" display="Brandy"/>
    <hyperlink ref="B14:C14" location="Ginebra!A1" display="Ginebra"/>
    <hyperlink ref="B15:C15" location="Ron!A1" display="Ron"/>
    <hyperlink ref="B16:C16" location="Anís!A1" display="Anís"/>
    <hyperlink ref="B17:C17" location="Otras!A1" display="Otras"/>
    <hyperlink ref="D12:E12" location="'Cervezas CAlcohol'!A1" display="Cerveza Con Alcohol"/>
    <hyperlink ref="D13:E13" location="'Cervezas SIN Alcohol '!A1" display="Cerveza Sin Alcohol"/>
    <hyperlink ref="H12:I12" location="Colas!A1" display="Cola"/>
    <hyperlink ref="H13:I13" location="'Frutas con gas'!A1" display="Frutas Con Gas"/>
    <hyperlink ref="H14:I14" location="'Frutas SIN gas'!A1" display="Frutas Sin Gas"/>
    <hyperlink ref="H15:I15" location="Mixers!A1" display="Mixers"/>
    <hyperlink ref="H16:I16" location="Isotonicas!A1" display="Isotónicas"/>
    <hyperlink ref="H17:I17" location="Energéticas!A1" display="Energéticas"/>
    <hyperlink ref="H18" location="Gaseosas!A1" display="Gaseosa"/>
    <hyperlink ref="H19" location="Otros!A1" display="Resto"/>
    <hyperlink ref="F18:G19" location="Espumosos!A1" display="Espumosos inc. cava"/>
    <hyperlink ref="F12:G12" location="'Vino '!A1" display="Vino"/>
    <hyperlink ref="F13" location="V.Tinto!A1" display="Tinto"/>
    <hyperlink ref="F14:G14" location="V.Blanco!A1" display="Blanco"/>
    <hyperlink ref="F15:G15" location="V.Rosado!A1" display="Rosado"/>
    <hyperlink ref="F17:G17" location="'Tinto de Verano'!A1" display="Tinto de Verano"/>
    <hyperlink ref="F18:G18" location="Sidra!A1" display="Sidra"/>
    <hyperlink ref="F16" location="Espumosos!A1" display="Espumosos inc. cava"/>
  </hyperlinks>
  <pageMargins left="0.70866141732283472" right="0.70866141732283472" top="0.74803149606299213" bottom="0.74803149606299213" header="0.31496062992125984" footer="0.31496062992125984"/>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1"/>
  <sheetViews>
    <sheetView showGridLines="0" showRowColHeaders="0" zoomScale="85"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3.5703125" style="6" customWidth="1"/>
    <col min="10" max="10" width="16" style="7" customWidth="1"/>
    <col min="11" max="11" width="16.85546875" style="7" customWidth="1"/>
    <col min="12" max="12" width="3.5703125" style="7" customWidth="1"/>
    <col min="13" max="13" width="16.85546875" style="7" customWidth="1"/>
    <col min="14" max="14" width="10"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c r="V5" s="91"/>
      <c r="W5" s="91"/>
      <c r="X5" s="91"/>
      <c r="Y5" s="91"/>
      <c r="Z5" s="91"/>
      <c r="AA5" s="91"/>
      <c r="AB5" s="91"/>
      <c r="AC5" s="91"/>
      <c r="AD5" s="91"/>
    </row>
    <row r="6" spans="1:30" s="8" customFormat="1" ht="18" customHeight="1" x14ac:dyDescent="0.25">
      <c r="A6" s="23"/>
      <c r="B6" s="47" t="s">
        <v>112</v>
      </c>
      <c r="C6" s="204">
        <v>46.753300000000003</v>
      </c>
      <c r="D6" s="203">
        <v>34.97054</v>
      </c>
      <c r="E6" s="203">
        <v>28.5</v>
      </c>
      <c r="F6" s="202">
        <v>24.6</v>
      </c>
      <c r="G6" s="201">
        <v>37.200000000000003</v>
      </c>
      <c r="H6" s="5"/>
      <c r="I6" s="67"/>
      <c r="J6" s="229">
        <v>26.5</v>
      </c>
      <c r="K6" s="179">
        <f>+IF(ISERROR(J6/D6-1),"*",(J6/D6-1))</f>
        <v>-0.24221930802326763</v>
      </c>
      <c r="L6" s="205"/>
      <c r="M6" s="228">
        <f>+SUM(E6:G6,J6)</f>
        <v>116.80000000000001</v>
      </c>
      <c r="N6" s="67"/>
      <c r="V6" s="95"/>
      <c r="W6" s="95"/>
      <c r="X6" s="95"/>
      <c r="Y6" s="95"/>
      <c r="Z6" s="95"/>
      <c r="AA6" s="95"/>
      <c r="AB6" s="95"/>
      <c r="AC6" s="95"/>
      <c r="AD6" s="95"/>
    </row>
    <row r="7" spans="1:30" s="8" customFormat="1" ht="18" customHeight="1" x14ac:dyDescent="0.25">
      <c r="A7" s="23"/>
      <c r="B7" s="48" t="s">
        <v>113</v>
      </c>
      <c r="C7" s="199">
        <v>13.358599190000001</v>
      </c>
      <c r="D7" s="198">
        <v>6.1017731900000003</v>
      </c>
      <c r="E7" s="198">
        <v>4.7</v>
      </c>
      <c r="F7" s="197">
        <v>4.2</v>
      </c>
      <c r="G7" s="196">
        <v>10.5</v>
      </c>
      <c r="H7" s="5"/>
      <c r="I7" s="67"/>
      <c r="J7" s="227">
        <v>4.2</v>
      </c>
      <c r="K7" s="157">
        <f>+IF(ISERROR(J7/D7-1),"*",(J7/D7-1))</f>
        <v>-0.31167549674195605</v>
      </c>
      <c r="L7" s="205"/>
      <c r="M7" s="226">
        <f>+SUM(E7:G7,J7)</f>
        <v>23.599999999999998</v>
      </c>
      <c r="N7" s="67"/>
      <c r="V7" s="95"/>
      <c r="W7" s="91"/>
      <c r="X7" s="91" t="str">
        <f>+C5</f>
        <v>TRIM 3 2015</v>
      </c>
      <c r="Y7" s="91" t="str">
        <f>+D5</f>
        <v>TRIM 4 2015</v>
      </c>
      <c r="Z7" s="91" t="str">
        <f>+E5</f>
        <v>TRIM 1 2016</v>
      </c>
      <c r="AA7" s="91" t="str">
        <f>+F5</f>
        <v>TRIM 2 2016</v>
      </c>
      <c r="AB7" s="91" t="str">
        <f>+G5</f>
        <v>TRIM 3 2016</v>
      </c>
      <c r="AC7" s="95" t="str">
        <f>+J5</f>
        <v>TRIM 4 2016</v>
      </c>
      <c r="AD7" s="95"/>
    </row>
    <row r="8" spans="1:30" s="8" customFormat="1" ht="18" customHeight="1" x14ac:dyDescent="0.25">
      <c r="A8" s="23"/>
      <c r="B8" s="48" t="s">
        <v>114</v>
      </c>
      <c r="C8" s="199">
        <v>198.8426</v>
      </c>
      <c r="D8" s="198">
        <v>138.6986</v>
      </c>
      <c r="E8" s="198">
        <v>111.1</v>
      </c>
      <c r="F8" s="197">
        <v>97.3</v>
      </c>
      <c r="G8" s="196">
        <v>158.9</v>
      </c>
      <c r="H8" s="5"/>
      <c r="I8" s="67"/>
      <c r="J8" s="227">
        <v>99.9</v>
      </c>
      <c r="K8" s="157">
        <f>+IF(ISERROR(J8/D8-1),"*",(J8/D8-1))</f>
        <v>-0.27973317683091248</v>
      </c>
      <c r="L8" s="205"/>
      <c r="M8" s="226">
        <f>+SUM(E8:G8,J8)</f>
        <v>467.19999999999993</v>
      </c>
      <c r="N8" s="67"/>
      <c r="V8" s="95"/>
      <c r="W8" s="91" t="str">
        <f>+VLOOKUP($P$4,$B$5:$J$16,1,0)</f>
        <v>Volumen (Mio consumiciones)</v>
      </c>
      <c r="X8" s="91">
        <f>+VLOOKUP($P$4,$B$5:$J$16,2,0)</f>
        <v>46.753300000000003</v>
      </c>
      <c r="Y8" s="91">
        <f>+VLOOKUP($P$4,$B$5:$J$16,3,0)</f>
        <v>34.97054</v>
      </c>
      <c r="Z8" s="91">
        <f>+VLOOKUP($P$4,$B$5:$J$16,4,0)</f>
        <v>28.5</v>
      </c>
      <c r="AA8" s="91">
        <f>+VLOOKUP($P$4,$B$5:$J$16,5,0)</f>
        <v>24.6</v>
      </c>
      <c r="AB8" s="91">
        <f>+VLOOKUP($P$4,$B$5:$J$16,6,0)</f>
        <v>37.200000000000003</v>
      </c>
      <c r="AC8" s="91">
        <f>+VLOOKUP($P$4,$B$5:$J$16,9,0)</f>
        <v>26.5</v>
      </c>
      <c r="AD8" s="95"/>
    </row>
    <row r="9" spans="1:30" s="8" customFormat="1" ht="18" customHeight="1" x14ac:dyDescent="0.25">
      <c r="A9" s="23"/>
      <c r="B9" s="48" t="s">
        <v>158</v>
      </c>
      <c r="C9" s="199">
        <v>25.622504049255941</v>
      </c>
      <c r="D9" s="198">
        <v>20.773336387994465</v>
      </c>
      <c r="E9" s="198">
        <v>16.899999999999999</v>
      </c>
      <c r="F9" s="197">
        <v>14.9</v>
      </c>
      <c r="G9" s="196">
        <v>22.6</v>
      </c>
      <c r="H9" s="5"/>
      <c r="I9" s="67"/>
      <c r="J9" s="227">
        <v>16.899999999999999</v>
      </c>
      <c r="K9" s="170">
        <f>+IF(ISERROR(J9-D9),"*",(J9-D9))</f>
        <v>-3.8733363879944669</v>
      </c>
      <c r="L9" s="209"/>
      <c r="M9" s="226"/>
      <c r="N9" s="67"/>
      <c r="V9" s="95"/>
      <c r="W9" s="95"/>
      <c r="X9" s="95"/>
      <c r="Y9" s="95"/>
      <c r="Z9" s="95"/>
      <c r="AA9" s="95"/>
      <c r="AB9" s="95"/>
      <c r="AC9" s="95"/>
      <c r="AD9" s="95"/>
    </row>
    <row r="10" spans="1:30" s="8" customFormat="1" ht="18" customHeight="1" x14ac:dyDescent="0.25">
      <c r="A10" s="23"/>
      <c r="B10" s="48" t="s">
        <v>115</v>
      </c>
      <c r="C10" s="199">
        <v>3.4</v>
      </c>
      <c r="D10" s="198">
        <v>3.5</v>
      </c>
      <c r="E10" s="198">
        <v>3.6</v>
      </c>
      <c r="F10" s="197">
        <v>3.5</v>
      </c>
      <c r="G10" s="196">
        <v>3.6</v>
      </c>
      <c r="H10" s="5"/>
      <c r="I10" s="67"/>
      <c r="J10" s="227">
        <v>3.3</v>
      </c>
      <c r="K10" s="157">
        <f t="shared" ref="K10:K16" si="0">+IF(ISERROR(J10/D10-1),"*",(J10/D10-1))</f>
        <v>-5.7142857142857162E-2</v>
      </c>
      <c r="L10" s="205"/>
      <c r="M10" s="226"/>
      <c r="N10" s="67"/>
      <c r="V10" s="95"/>
      <c r="W10" s="95"/>
      <c r="X10" s="95"/>
      <c r="Y10" s="95"/>
      <c r="Z10" s="95"/>
      <c r="AA10" s="95"/>
      <c r="AB10" s="95"/>
      <c r="AC10" s="95"/>
      <c r="AD10" s="95"/>
    </row>
    <row r="11" spans="1:30" s="8" customFormat="1" ht="18" customHeight="1" x14ac:dyDescent="0.25">
      <c r="A11" s="23"/>
      <c r="B11" s="48" t="s">
        <v>108</v>
      </c>
      <c r="C11" s="199">
        <v>5.6</v>
      </c>
      <c r="D11" s="198">
        <v>5.2</v>
      </c>
      <c r="E11" s="198">
        <v>5.3</v>
      </c>
      <c r="F11" s="197">
        <v>5.0999999999999996</v>
      </c>
      <c r="G11" s="196">
        <v>5.0999999999999996</v>
      </c>
      <c r="H11" s="5"/>
      <c r="I11" s="67"/>
      <c r="J11" s="227">
        <v>4.9000000000000004</v>
      </c>
      <c r="K11" s="157">
        <f t="shared" si="0"/>
        <v>-5.7692307692307709E-2</v>
      </c>
      <c r="L11" s="205"/>
      <c r="M11" s="226"/>
      <c r="N11" s="67"/>
      <c r="V11" s="95"/>
      <c r="W11" s="95"/>
      <c r="X11" s="95"/>
      <c r="Y11" s="95"/>
      <c r="Z11" s="95"/>
      <c r="AA11" s="95"/>
      <c r="AB11" s="95"/>
      <c r="AC11" s="95"/>
      <c r="AD11" s="95"/>
    </row>
    <row r="12" spans="1:30" s="8" customFormat="1" ht="18" customHeight="1" x14ac:dyDescent="0.25">
      <c r="A12" s="23"/>
      <c r="B12" s="48" t="s">
        <v>109</v>
      </c>
      <c r="C12" s="199">
        <v>1.6089688692098751</v>
      </c>
      <c r="D12" s="198">
        <v>0.90643391305962528</v>
      </c>
      <c r="E12" s="198">
        <v>0.9</v>
      </c>
      <c r="F12" s="197">
        <v>0.9</v>
      </c>
      <c r="G12" s="196">
        <v>1.4</v>
      </c>
      <c r="H12" s="5"/>
      <c r="I12" s="67"/>
      <c r="J12" s="227">
        <v>0.8</v>
      </c>
      <c r="K12" s="157">
        <f t="shared" si="0"/>
        <v>-0.1174204887153466</v>
      </c>
      <c r="L12" s="205"/>
      <c r="M12" s="226"/>
      <c r="N12" s="67"/>
    </row>
    <row r="13" spans="1:30" s="8" customFormat="1" ht="18" customHeight="1" x14ac:dyDescent="0.25">
      <c r="A13" s="23"/>
      <c r="B13" s="48" t="s">
        <v>110</v>
      </c>
      <c r="C13" s="199">
        <v>1.66</v>
      </c>
      <c r="D13" s="198">
        <v>1.51</v>
      </c>
      <c r="E13" s="198">
        <v>1.5</v>
      </c>
      <c r="F13" s="197">
        <v>1.5</v>
      </c>
      <c r="G13" s="196">
        <v>1.4</v>
      </c>
      <c r="H13" s="5"/>
      <c r="I13" s="67"/>
      <c r="J13" s="227">
        <v>1.5</v>
      </c>
      <c r="K13" s="157">
        <f t="shared" si="0"/>
        <v>-6.6225165562914245E-3</v>
      </c>
      <c r="L13" s="205"/>
      <c r="M13" s="226"/>
      <c r="N13" s="67"/>
    </row>
    <row r="14" spans="1:30" s="8" customFormat="1" ht="18" customHeight="1" x14ac:dyDescent="0.25">
      <c r="A14" s="23"/>
      <c r="B14" s="49" t="s">
        <v>156</v>
      </c>
      <c r="C14" s="199">
        <v>0.41225811366456772</v>
      </c>
      <c r="D14" s="198">
        <v>0.18829656589473728</v>
      </c>
      <c r="E14" s="198">
        <v>0.1</v>
      </c>
      <c r="F14" s="197">
        <v>0.1</v>
      </c>
      <c r="G14" s="196">
        <v>0.3</v>
      </c>
      <c r="H14" s="5"/>
      <c r="I14" s="67"/>
      <c r="J14" s="227">
        <v>0.1</v>
      </c>
      <c r="K14" s="157">
        <f t="shared" si="0"/>
        <v>-0.46892286896032598</v>
      </c>
      <c r="L14" s="205"/>
      <c r="M14" s="226">
        <f>+SUM(E14:G14,J14)</f>
        <v>0.6</v>
      </c>
      <c r="N14" s="67"/>
    </row>
    <row r="15" spans="1:30" s="8" customFormat="1" ht="18" customHeight="1" x14ac:dyDescent="0.25">
      <c r="A15" s="23"/>
      <c r="B15" s="49" t="s">
        <v>116</v>
      </c>
      <c r="C15" s="199">
        <v>6.1364574253805548</v>
      </c>
      <c r="D15" s="198">
        <v>4.2801443549572191</v>
      </c>
      <c r="E15" s="198">
        <v>3.4</v>
      </c>
      <c r="F15" s="197">
        <v>3</v>
      </c>
      <c r="G15" s="196">
        <v>4.9000000000000004</v>
      </c>
      <c r="H15" s="5"/>
      <c r="I15" s="67"/>
      <c r="J15" s="227">
        <v>3.1</v>
      </c>
      <c r="K15" s="157">
        <f t="shared" si="0"/>
        <v>-0.27572536276501702</v>
      </c>
      <c r="L15" s="205"/>
      <c r="M15" s="226">
        <f>+SUM(E15:G15,J15)</f>
        <v>14.4</v>
      </c>
      <c r="N15" s="67"/>
    </row>
    <row r="16" spans="1:30" s="8" customFormat="1" ht="18" customHeight="1" thickBot="1" x14ac:dyDescent="0.3">
      <c r="A16" s="23"/>
      <c r="B16" s="50" t="s">
        <v>111</v>
      </c>
      <c r="C16" s="194">
        <v>14.884988850391579</v>
      </c>
      <c r="D16" s="193">
        <v>22.730867844663361</v>
      </c>
      <c r="E16" s="193">
        <v>23.8</v>
      </c>
      <c r="F16" s="192">
        <v>23.3</v>
      </c>
      <c r="G16" s="191">
        <v>15.2</v>
      </c>
      <c r="H16" s="5"/>
      <c r="I16" s="67"/>
      <c r="J16" s="225">
        <v>24</v>
      </c>
      <c r="K16" s="151">
        <f t="shared" si="0"/>
        <v>5.5832982885191562E-2</v>
      </c>
      <c r="L16" s="205"/>
      <c r="M16" s="224">
        <f>+M8/M7</f>
        <v>19.796610169491526</v>
      </c>
      <c r="N16" s="67"/>
    </row>
    <row r="17" spans="1:22" s="8" customFormat="1" ht="12.95" customHeight="1" x14ac:dyDescent="0.25">
      <c r="A17" s="23"/>
      <c r="B17" s="43" t="s">
        <v>160</v>
      </c>
      <c r="C17" s="189"/>
      <c r="D17" s="189"/>
      <c r="E17" s="189"/>
      <c r="F17" s="189"/>
      <c r="G17" s="189"/>
      <c r="H17" s="5"/>
      <c r="I17" s="67"/>
      <c r="J17" s="189"/>
      <c r="K17" s="189"/>
      <c r="L17" s="214"/>
      <c r="M17" s="189"/>
      <c r="N17" s="67"/>
    </row>
    <row r="18" spans="1:22" s="8" customFormat="1" ht="12.95" customHeight="1" x14ac:dyDescent="0.25">
      <c r="A18" s="23"/>
      <c r="B18" s="43" t="s">
        <v>157</v>
      </c>
      <c r="C18" s="189"/>
      <c r="D18" s="189"/>
      <c r="E18" s="189"/>
      <c r="F18" s="189"/>
      <c r="G18" s="189"/>
      <c r="H18" s="5"/>
      <c r="I18" s="67"/>
      <c r="J18" s="189"/>
      <c r="K18" s="189"/>
      <c r="L18" s="214"/>
      <c r="M18" s="189"/>
      <c r="N18" s="67"/>
    </row>
    <row r="19" spans="1:22" ht="12.95" customHeight="1" x14ac:dyDescent="0.25">
      <c r="A19" s="1"/>
      <c r="B19" s="43"/>
      <c r="C19" s="147"/>
      <c r="D19" s="147"/>
      <c r="E19" s="147"/>
      <c r="F19" s="147"/>
      <c r="G19" s="147"/>
      <c r="H19"/>
      <c r="I19" s="9"/>
      <c r="J19" s="147"/>
      <c r="K19" s="147"/>
      <c r="L19" s="128"/>
      <c r="M19" s="147"/>
      <c r="N19" s="9"/>
      <c r="P19" s="110"/>
      <c r="Q19" s="110"/>
      <c r="R19" s="110"/>
      <c r="S19" s="110"/>
    </row>
    <row r="20" spans="1:22" ht="24.75" customHeight="1" x14ac:dyDescent="0.25">
      <c r="A20" s="1"/>
      <c r="B20" s="12"/>
      <c r="C20" s="13"/>
      <c r="D20" s="13"/>
      <c r="E20" s="13"/>
      <c r="F20" s="13"/>
      <c r="G20" s="13"/>
      <c r="H20" s="9"/>
      <c r="I20" s="9"/>
      <c r="J20" s="13"/>
      <c r="K20" s="13"/>
      <c r="L20" s="13"/>
      <c r="M20" s="13"/>
      <c r="N20" s="9"/>
      <c r="P20" s="110"/>
      <c r="Q20" s="110"/>
      <c r="R20" s="110"/>
      <c r="S20" s="110"/>
    </row>
    <row r="21" spans="1:22" ht="29.25" customHeight="1" thickBot="1" x14ac:dyDescent="0.3">
      <c r="A21" s="1"/>
      <c r="B21" s="12"/>
      <c r="C21" s="13"/>
      <c r="D21" s="13"/>
      <c r="E21" s="13"/>
      <c r="F21" s="13"/>
      <c r="G21" s="13"/>
      <c r="H21" s="9"/>
      <c r="I21" s="9"/>
      <c r="J21" s="13"/>
      <c r="K21" s="13"/>
      <c r="L21" s="13"/>
      <c r="M21" s="13"/>
      <c r="N21" s="9"/>
      <c r="P21" s="110"/>
      <c r="Q21" s="110"/>
      <c r="R21" s="110"/>
      <c r="S21" s="110"/>
    </row>
    <row r="22" spans="1:22"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22"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11"/>
      <c r="Q23" s="111"/>
      <c r="R23" s="111"/>
      <c r="S23" s="111"/>
    </row>
    <row r="24" spans="1:22" s="8" customFormat="1" ht="18" customHeight="1" x14ac:dyDescent="0.25">
      <c r="A24" s="23"/>
      <c r="B24" s="29" t="s">
        <v>0</v>
      </c>
      <c r="C24" s="162">
        <v>10.023668917488179</v>
      </c>
      <c r="D24" s="161">
        <v>8.1390278788946357</v>
      </c>
      <c r="E24" s="161">
        <v>8.6999999999999993</v>
      </c>
      <c r="F24" s="160">
        <v>8.1999999999999993</v>
      </c>
      <c r="G24" s="159">
        <v>9.4</v>
      </c>
      <c r="H24" s="35"/>
      <c r="I24" s="69"/>
      <c r="J24" s="158">
        <v>7.8</v>
      </c>
      <c r="K24" s="170">
        <f>+IF(ISERROR(J24-D24),"*",(J24-D24))</f>
        <v>-0.33902787889463593</v>
      </c>
      <c r="L24" s="209"/>
      <c r="M24" s="209"/>
      <c r="N24" s="67"/>
      <c r="P24" s="111"/>
      <c r="Q24" s="111"/>
      <c r="R24" s="111"/>
      <c r="S24" s="111"/>
    </row>
    <row r="25" spans="1:22" s="8" customFormat="1" ht="18" customHeight="1" x14ac:dyDescent="0.25">
      <c r="A25" s="23"/>
      <c r="B25" s="29" t="s">
        <v>1</v>
      </c>
      <c r="C25" s="162">
        <v>17.141187894758232</v>
      </c>
      <c r="D25" s="161">
        <v>15.67362986102016</v>
      </c>
      <c r="E25" s="161">
        <v>13.8</v>
      </c>
      <c r="F25" s="160">
        <v>14.7</v>
      </c>
      <c r="G25" s="159">
        <v>13.8</v>
      </c>
      <c r="H25" s="35"/>
      <c r="I25" s="69"/>
      <c r="J25" s="158">
        <v>11.9</v>
      </c>
      <c r="K25" s="170">
        <f>+IF(ISERROR(J25-D25),"*",(J25-D25))</f>
        <v>-3.7736298610201597</v>
      </c>
      <c r="L25" s="209"/>
      <c r="M25" s="209"/>
      <c r="N25" s="67"/>
      <c r="P25" s="111"/>
      <c r="Q25" s="111"/>
      <c r="R25" s="111"/>
      <c r="S25" s="111"/>
    </row>
    <row r="26" spans="1:22" s="8" customFormat="1" ht="18" customHeight="1" x14ac:dyDescent="0.25">
      <c r="A26" s="23"/>
      <c r="B26" s="29" t="s">
        <v>2</v>
      </c>
      <c r="C26" s="162">
        <v>30.691181157265905</v>
      </c>
      <c r="D26" s="161">
        <v>32.653399118229231</v>
      </c>
      <c r="E26" s="161">
        <v>27.7</v>
      </c>
      <c r="F26" s="160">
        <v>23.1</v>
      </c>
      <c r="G26" s="159">
        <v>28</v>
      </c>
      <c r="H26" s="35"/>
      <c r="I26" s="69"/>
      <c r="J26" s="158">
        <v>27.5</v>
      </c>
      <c r="K26" s="170">
        <f>+IF(ISERROR(J26-D26),"*",(J26-D26))</f>
        <v>-5.1533991182292311</v>
      </c>
      <c r="L26" s="209"/>
      <c r="M26" s="209"/>
      <c r="N26" s="67"/>
      <c r="P26" s="111"/>
      <c r="Q26" s="111"/>
      <c r="R26" s="111"/>
      <c r="S26" s="111"/>
    </row>
    <row r="27" spans="1:22" s="8" customFormat="1" ht="18" customHeight="1" thickBot="1" x14ac:dyDescent="0.3">
      <c r="A27" s="23"/>
      <c r="B27" s="30" t="s">
        <v>3</v>
      </c>
      <c r="C27" s="156">
        <v>42.143977002692857</v>
      </c>
      <c r="D27" s="155">
        <v>43.533957439604883</v>
      </c>
      <c r="E27" s="155">
        <v>49.6</v>
      </c>
      <c r="F27" s="154">
        <v>53.5</v>
      </c>
      <c r="G27" s="153">
        <v>48.4</v>
      </c>
      <c r="H27" s="35"/>
      <c r="I27" s="69"/>
      <c r="J27" s="152">
        <v>52.7</v>
      </c>
      <c r="K27" s="169">
        <f>+IF(ISERROR(J27-D27),"*",(J27-D27))</f>
        <v>9.1660425603951197</v>
      </c>
      <c r="L27" s="209"/>
      <c r="M27" s="209"/>
      <c r="N27" s="67"/>
      <c r="P27" s="111"/>
      <c r="Q27" s="111"/>
      <c r="R27" s="111"/>
      <c r="S27" s="111"/>
    </row>
    <row r="28" spans="1:22" ht="8.25" customHeight="1" thickBot="1" x14ac:dyDescent="0.3">
      <c r="A28" s="1"/>
      <c r="B28" s="32"/>
      <c r="C28" s="186"/>
      <c r="D28" s="186"/>
      <c r="E28" s="186"/>
      <c r="F28" s="186"/>
      <c r="G28" s="186"/>
      <c r="H28" s="36"/>
      <c r="I28" s="70"/>
      <c r="J28" s="186"/>
      <c r="K28" s="188"/>
      <c r="L28" s="213"/>
      <c r="M28" s="213"/>
      <c r="N28" s="9"/>
      <c r="P28" s="111"/>
      <c r="Q28" s="111"/>
      <c r="R28" s="111"/>
      <c r="S28" s="111"/>
      <c r="T28" s="8"/>
      <c r="U28" s="8"/>
      <c r="V28" s="8"/>
    </row>
    <row r="29" spans="1:22" s="8" customFormat="1" ht="18" customHeight="1" x14ac:dyDescent="0.25">
      <c r="A29" s="23"/>
      <c r="B29" s="31" t="s">
        <v>4</v>
      </c>
      <c r="C29" s="184">
        <v>54.226140186895897</v>
      </c>
      <c r="D29" s="183">
        <v>56.037739194190308</v>
      </c>
      <c r="E29" s="183">
        <v>55.1</v>
      </c>
      <c r="F29" s="182">
        <v>56.6</v>
      </c>
      <c r="G29" s="181">
        <v>52.4</v>
      </c>
      <c r="H29" s="35"/>
      <c r="I29" s="69"/>
      <c r="J29" s="180">
        <v>51.2</v>
      </c>
      <c r="K29" s="187">
        <f>+IF(ISERROR(J29-D29),"*",(J29-D29))</f>
        <v>-4.8377391941903056</v>
      </c>
      <c r="L29" s="209"/>
      <c r="M29" s="209"/>
      <c r="N29" s="67"/>
      <c r="P29" s="110"/>
      <c r="Q29" s="110"/>
      <c r="R29" s="110"/>
      <c r="S29" s="110"/>
      <c r="T29" s="6"/>
      <c r="U29" s="6"/>
      <c r="V29" s="6"/>
    </row>
    <row r="30" spans="1:22" s="8" customFormat="1" ht="18" customHeight="1" thickBot="1" x14ac:dyDescent="0.3">
      <c r="A30" s="23"/>
      <c r="B30" s="30" t="s">
        <v>5</v>
      </c>
      <c r="C30" s="156">
        <v>45.773859813104103</v>
      </c>
      <c r="D30" s="155">
        <v>43.962260805809692</v>
      </c>
      <c r="E30" s="155">
        <v>44.9</v>
      </c>
      <c r="F30" s="154">
        <v>43.4</v>
      </c>
      <c r="G30" s="153">
        <v>47.6</v>
      </c>
      <c r="H30" s="35"/>
      <c r="I30" s="69"/>
      <c r="J30" s="152">
        <v>48.8</v>
      </c>
      <c r="K30" s="169">
        <f>+IF(ISERROR(J30-D30),"*",(J30-D30))</f>
        <v>4.8377391941903056</v>
      </c>
      <c r="L30" s="209"/>
      <c r="M30" s="209"/>
      <c r="N30" s="67"/>
      <c r="P30" s="111"/>
      <c r="Q30" s="111"/>
      <c r="R30" s="111"/>
      <c r="S30" s="111"/>
    </row>
    <row r="31" spans="1:22" ht="12.95" customHeight="1" x14ac:dyDescent="0.25">
      <c r="A31"/>
      <c r="B31" s="44"/>
      <c r="C31"/>
      <c r="D31"/>
      <c r="E31"/>
      <c r="F31"/>
      <c r="G31"/>
      <c r="H31"/>
      <c r="I31" s="9"/>
      <c r="J31"/>
      <c r="K31"/>
      <c r="L31" s="9"/>
      <c r="M31" s="9"/>
      <c r="N31" s="9"/>
      <c r="P31" s="111"/>
      <c r="Q31" s="111"/>
      <c r="R31" s="111"/>
      <c r="S31" s="111"/>
      <c r="T31" s="8"/>
      <c r="U31" s="8"/>
      <c r="V31" s="8"/>
    </row>
    <row r="32" spans="1:22" ht="12.95" customHeight="1" x14ac:dyDescent="0.25">
      <c r="A32" s="1"/>
      <c r="B32" s="44"/>
      <c r="C32" s="147"/>
      <c r="D32" s="147"/>
      <c r="E32" s="147"/>
      <c r="F32" s="147"/>
      <c r="G32" s="147"/>
      <c r="H32"/>
      <c r="I32" s="9"/>
      <c r="J32" s="147"/>
      <c r="K32" s="147"/>
      <c r="L32" s="128"/>
      <c r="M32" s="147"/>
      <c r="N32" s="9"/>
      <c r="P32" s="110"/>
      <c r="Q32" s="110"/>
      <c r="R32" s="110"/>
      <c r="S32" s="110"/>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168">
        <v>1.6089688692098751</v>
      </c>
      <c r="D35" s="167">
        <v>0.90643391305962528</v>
      </c>
      <c r="E35" s="167">
        <v>0.9</v>
      </c>
      <c r="F35" s="166">
        <v>0.9</v>
      </c>
      <c r="G35" s="165">
        <v>1.4</v>
      </c>
      <c r="H35" s="35"/>
      <c r="I35" s="69"/>
      <c r="J35" s="164">
        <v>0.8</v>
      </c>
      <c r="K35" s="163">
        <f>+IF(ISERROR(J35/D35-1),"*",(J35/D35-1))</f>
        <v>-0.1174204887153466</v>
      </c>
      <c r="L35" s="207"/>
      <c r="M35" s="207"/>
      <c r="N35" s="67"/>
      <c r="P35" s="6"/>
      <c r="Q35" s="6"/>
      <c r="R35" s="6"/>
      <c r="S35" s="6"/>
      <c r="T35" s="6"/>
      <c r="U35" s="6"/>
      <c r="V35" s="6"/>
    </row>
    <row r="36" spans="1:22" s="8" customFormat="1" ht="18" customHeight="1" x14ac:dyDescent="0.25">
      <c r="A36" s="23"/>
      <c r="B36" s="29" t="s">
        <v>0</v>
      </c>
      <c r="C36" s="162">
        <v>1.5225453414383598</v>
      </c>
      <c r="D36" s="161">
        <v>1.0610344133314398</v>
      </c>
      <c r="E36" s="161">
        <v>0.9</v>
      </c>
      <c r="F36" s="160">
        <v>1.2</v>
      </c>
      <c r="G36" s="159">
        <v>1.6</v>
      </c>
      <c r="H36" s="35"/>
      <c r="I36" s="69"/>
      <c r="J36" s="158">
        <v>0.8</v>
      </c>
      <c r="K36" s="157">
        <f>+IF(ISERROR(J36/D36-1),"*",(J36/D36-1))</f>
        <v>-0.24601880019314637</v>
      </c>
      <c r="L36" s="205"/>
      <c r="M36" s="205"/>
      <c r="N36" s="67"/>
    </row>
    <row r="37" spans="1:22" s="8" customFormat="1" ht="18" customHeight="1" x14ac:dyDescent="0.25">
      <c r="A37" s="23"/>
      <c r="B37" s="29" t="s">
        <v>1</v>
      </c>
      <c r="C37" s="162">
        <v>1.8664146598426015</v>
      </c>
      <c r="D37" s="161">
        <v>1.0176515098202463</v>
      </c>
      <c r="E37" s="161">
        <v>0.4</v>
      </c>
      <c r="F37" s="160">
        <v>0.8</v>
      </c>
      <c r="G37" s="159">
        <v>1.6</v>
      </c>
      <c r="H37" s="35"/>
      <c r="I37" s="69"/>
      <c r="J37" s="158">
        <v>0.7</v>
      </c>
      <c r="K37" s="157">
        <f>+IF(ISERROR(J37/D37-1),"*",(J37/D37-1))</f>
        <v>-0.31214173688628932</v>
      </c>
      <c r="L37" s="205"/>
      <c r="M37" s="205"/>
      <c r="N37" s="67"/>
    </row>
    <row r="38" spans="1:22" s="8" customFormat="1" ht="18" customHeight="1" x14ac:dyDescent="0.25">
      <c r="A38" s="23"/>
      <c r="B38" s="29" t="s">
        <v>2</v>
      </c>
      <c r="C38" s="162">
        <v>1.5434852665456038</v>
      </c>
      <c r="D38" s="161">
        <v>0.76768108485379372</v>
      </c>
      <c r="E38" s="161">
        <v>0.2</v>
      </c>
      <c r="F38" s="160">
        <v>0.8</v>
      </c>
      <c r="G38" s="159">
        <v>1.2</v>
      </c>
      <c r="H38" s="35"/>
      <c r="I38" s="69"/>
      <c r="J38" s="158">
        <v>0.6</v>
      </c>
      <c r="K38" s="157">
        <f>+IF(ISERROR(J38/D38-1),"*",(J38/D38-1))</f>
        <v>-0.2184254479654516</v>
      </c>
      <c r="L38" s="205"/>
      <c r="M38" s="205"/>
      <c r="N38" s="67"/>
    </row>
    <row r="39" spans="1:22" s="8" customFormat="1" ht="18" customHeight="1" thickBot="1" x14ac:dyDescent="0.3">
      <c r="A39" s="23"/>
      <c r="B39" s="30" t="s">
        <v>3</v>
      </c>
      <c r="C39" s="156">
        <v>1.7070245970164935</v>
      </c>
      <c r="D39" s="155">
        <v>0.64900490174740511</v>
      </c>
      <c r="E39" s="155">
        <v>0.7</v>
      </c>
      <c r="F39" s="154">
        <v>1.1000000000000001</v>
      </c>
      <c r="G39" s="153">
        <v>1.8</v>
      </c>
      <c r="H39" s="35"/>
      <c r="I39" s="69"/>
      <c r="J39" s="152">
        <v>0.7</v>
      </c>
      <c r="K39" s="151">
        <f>+IF(ISERROR(J39/D39-1),"*",(J39/D39-1))</f>
        <v>7.8574288291650474E-2</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4">
        <v>1.713364486560891</v>
      </c>
      <c r="D41" s="183">
        <v>0.88761261190094565</v>
      </c>
      <c r="E41" s="183">
        <v>0.7</v>
      </c>
      <c r="F41" s="182">
        <v>0.9</v>
      </c>
      <c r="G41" s="181">
        <v>1.3</v>
      </c>
      <c r="H41" s="35"/>
      <c r="I41" s="69"/>
      <c r="J41" s="180">
        <v>0.7</v>
      </c>
      <c r="K41" s="179">
        <f>+IF(ISERROR(J41/D41-1),"*",(J41/D41-1))</f>
        <v>-0.21136767254708921</v>
      </c>
      <c r="L41" s="205"/>
      <c r="M41" s="177"/>
      <c r="N41" s="67"/>
    </row>
    <row r="42" spans="1:22" s="8" customFormat="1" ht="18" customHeight="1" thickBot="1" x14ac:dyDescent="0.3">
      <c r="A42" s="23"/>
      <c r="B42" s="30" t="s">
        <v>5</v>
      </c>
      <c r="C42" s="156">
        <v>1.5098249370799957</v>
      </c>
      <c r="D42" s="155">
        <v>0.9218992387027819</v>
      </c>
      <c r="E42" s="155">
        <v>0.8</v>
      </c>
      <c r="F42" s="154">
        <v>0.9</v>
      </c>
      <c r="G42" s="153">
        <v>1.6</v>
      </c>
      <c r="H42" s="35"/>
      <c r="I42" s="69"/>
      <c r="J42" s="152">
        <v>0.8</v>
      </c>
      <c r="K42" s="151">
        <f>+IF(ISERROR(J42/D42-1),"*",(J42/D42-1))</f>
        <v>-0.13222620605946922</v>
      </c>
      <c r="L42" s="205"/>
      <c r="M42" s="177"/>
      <c r="N42" s="67"/>
      <c r="P42" s="6"/>
      <c r="Q42" s="6"/>
      <c r="R42" s="6"/>
      <c r="S42" s="6"/>
      <c r="T42" s="6"/>
      <c r="U42" s="6"/>
      <c r="V42" s="6"/>
    </row>
    <row r="43" spans="1:22" ht="12.95" customHeight="1" x14ac:dyDescent="0.25">
      <c r="A43" s="1"/>
      <c r="B43" s="44"/>
      <c r="C43" s="38"/>
      <c r="D43" s="38"/>
      <c r="E43" s="38"/>
      <c r="F43" s="38"/>
      <c r="G43" s="38"/>
      <c r="H43" s="36"/>
      <c r="I43" s="70"/>
      <c r="J43" s="38"/>
      <c r="K43" s="38"/>
      <c r="L43" s="129"/>
      <c r="M43" s="38"/>
      <c r="N43" s="9"/>
      <c r="P43" s="8"/>
      <c r="Q43" s="8"/>
      <c r="R43" s="8"/>
      <c r="S43" s="8"/>
      <c r="T43" s="8"/>
      <c r="U43" s="8"/>
      <c r="V43" s="8"/>
    </row>
    <row r="44" spans="1:22" ht="12.95" customHeight="1" x14ac:dyDescent="0.25">
      <c r="A44" s="1"/>
      <c r="B44" s="44"/>
      <c r="C44" s="38"/>
      <c r="D44" s="38"/>
      <c r="E44" s="38"/>
      <c r="F44" s="38"/>
      <c r="G44" s="38"/>
      <c r="H44" s="36"/>
      <c r="I44" s="70"/>
      <c r="J44" s="38"/>
      <c r="K44" s="38"/>
      <c r="L44" s="129"/>
      <c r="M44" s="38"/>
      <c r="N44" s="9"/>
      <c r="P44" s="8"/>
      <c r="Q44" s="8"/>
      <c r="R44" s="8"/>
      <c r="S44" s="8"/>
      <c r="T44" s="8"/>
      <c r="U44" s="8"/>
      <c r="V44" s="8"/>
    </row>
    <row r="45" spans="1:22" ht="24.75" customHeight="1" x14ac:dyDescent="0.25">
      <c r="A45" s="1"/>
      <c r="B45" s="12"/>
      <c r="C45" s="13"/>
      <c r="D45" s="13"/>
      <c r="E45" s="13"/>
      <c r="F45" s="13"/>
      <c r="G45" s="13"/>
      <c r="H45" s="9"/>
      <c r="I45" s="9"/>
      <c r="J45" s="13"/>
      <c r="K45" s="13"/>
      <c r="L45" s="13"/>
      <c r="M45" s="13"/>
      <c r="N45" s="9"/>
      <c r="P45" s="8"/>
      <c r="Q45" s="8"/>
      <c r="R45" s="8"/>
      <c r="S45" s="8"/>
      <c r="T45" s="8"/>
      <c r="U45" s="8"/>
      <c r="V45" s="8"/>
    </row>
    <row r="46" spans="1:22" ht="27.75" customHeight="1" thickBot="1" x14ac:dyDescent="0.3">
      <c r="A46" s="1"/>
      <c r="B46" s="12"/>
      <c r="C46" s="13"/>
      <c r="D46" s="13"/>
      <c r="E46" s="13"/>
      <c r="F46" s="13"/>
      <c r="G46" s="13"/>
      <c r="H46" s="9"/>
      <c r="I46" s="9"/>
      <c r="J46" s="13"/>
      <c r="K46" s="13"/>
      <c r="L46" s="13"/>
      <c r="M46" s="13"/>
      <c r="N46" s="9"/>
    </row>
    <row r="47" spans="1:22"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2" s="8" customFormat="1" ht="18" customHeight="1" x14ac:dyDescent="0.25">
      <c r="A48" s="23"/>
      <c r="B48" s="26" t="s">
        <v>6</v>
      </c>
      <c r="C48" s="176">
        <v>100</v>
      </c>
      <c r="D48" s="175">
        <v>100</v>
      </c>
      <c r="E48" s="175">
        <v>100</v>
      </c>
      <c r="F48" s="174">
        <v>100</v>
      </c>
      <c r="G48" s="173">
        <v>100</v>
      </c>
      <c r="H48" s="5"/>
      <c r="I48" s="67"/>
      <c r="J48" s="172">
        <v>100</v>
      </c>
      <c r="K48" s="171">
        <f t="shared" ref="K48:K56" si="1">+IF(ISERROR(J48-D48),"*",(J48-D48))</f>
        <v>0</v>
      </c>
      <c r="L48" s="211"/>
      <c r="M48" s="210"/>
      <c r="N48" s="67"/>
      <c r="P48" s="6"/>
      <c r="Q48" s="6"/>
      <c r="R48" s="6"/>
      <c r="S48" s="6"/>
      <c r="T48" s="6"/>
      <c r="U48" s="6"/>
      <c r="V48" s="6"/>
    </row>
    <row r="49" spans="1:22" s="8" customFormat="1" ht="18" customHeight="1" x14ac:dyDescent="0.25">
      <c r="A49" s="23"/>
      <c r="B49" s="24" t="s">
        <v>7</v>
      </c>
      <c r="C49" s="162">
        <v>7.8893382926980564</v>
      </c>
      <c r="D49" s="161">
        <v>7.9703344586614904</v>
      </c>
      <c r="E49" s="161">
        <v>8.6999999999999993</v>
      </c>
      <c r="F49" s="160">
        <v>10.5</v>
      </c>
      <c r="G49" s="159">
        <v>7.8</v>
      </c>
      <c r="H49" s="5"/>
      <c r="I49" s="67"/>
      <c r="J49" s="158">
        <v>6.5</v>
      </c>
      <c r="K49" s="170">
        <f t="shared" si="1"/>
        <v>-1.4703344586614904</v>
      </c>
      <c r="L49" s="209"/>
      <c r="M49" s="209"/>
      <c r="N49" s="67"/>
      <c r="P49" s="6"/>
      <c r="Q49" s="6"/>
      <c r="R49" s="6"/>
      <c r="S49" s="6"/>
      <c r="T49" s="6"/>
      <c r="U49" s="6"/>
      <c r="V49" s="6"/>
    </row>
    <row r="50" spans="1:22" s="8" customFormat="1" ht="18" customHeight="1" x14ac:dyDescent="0.25">
      <c r="A50" s="23"/>
      <c r="B50" s="24" t="s">
        <v>8</v>
      </c>
      <c r="C50" s="162">
        <v>14.718195293166472</v>
      </c>
      <c r="D50" s="161">
        <v>14.767695894887526</v>
      </c>
      <c r="E50" s="161">
        <v>15.7</v>
      </c>
      <c r="F50" s="160">
        <v>14.4</v>
      </c>
      <c r="G50" s="159">
        <v>14.6</v>
      </c>
      <c r="H50" s="35"/>
      <c r="I50" s="69"/>
      <c r="J50" s="158">
        <v>15</v>
      </c>
      <c r="K50" s="170">
        <f t="shared" si="1"/>
        <v>0.23230410511247435</v>
      </c>
      <c r="L50" s="209"/>
      <c r="M50" s="208"/>
      <c r="N50" s="67"/>
    </row>
    <row r="51" spans="1:22" s="8" customFormat="1" ht="18" customHeight="1" x14ac:dyDescent="0.25">
      <c r="A51" s="23"/>
      <c r="B51" s="24" t="s">
        <v>9</v>
      </c>
      <c r="C51" s="162">
        <v>10.967741314516836</v>
      </c>
      <c r="D51" s="161">
        <v>9.4232917192585539</v>
      </c>
      <c r="E51" s="161">
        <v>8.4</v>
      </c>
      <c r="F51" s="160">
        <v>7.2</v>
      </c>
      <c r="G51" s="159">
        <v>9.1</v>
      </c>
      <c r="H51" s="35"/>
      <c r="I51" s="69"/>
      <c r="J51" s="158">
        <v>9.5</v>
      </c>
      <c r="K51" s="170">
        <f t="shared" si="1"/>
        <v>7.6708280741446089E-2</v>
      </c>
      <c r="L51" s="209"/>
      <c r="M51" s="208"/>
      <c r="N51" s="67"/>
    </row>
    <row r="52" spans="1:22" s="8" customFormat="1" ht="18" customHeight="1" x14ac:dyDescent="0.25">
      <c r="A52" s="23"/>
      <c r="B52" s="24" t="s">
        <v>10</v>
      </c>
      <c r="C52" s="162">
        <v>12.940712206411098</v>
      </c>
      <c r="D52" s="161">
        <v>11.865873389430075</v>
      </c>
      <c r="E52" s="161">
        <v>10.9</v>
      </c>
      <c r="F52" s="160">
        <v>13.1</v>
      </c>
      <c r="G52" s="159">
        <v>15.2</v>
      </c>
      <c r="H52" s="35"/>
      <c r="I52" s="69"/>
      <c r="J52" s="158">
        <v>11</v>
      </c>
      <c r="K52" s="170">
        <f t="shared" si="1"/>
        <v>-0.86587338943007452</v>
      </c>
      <c r="L52" s="209"/>
      <c r="M52" s="208"/>
      <c r="N52" s="67"/>
    </row>
    <row r="53" spans="1:22" s="8" customFormat="1" ht="18" customHeight="1" x14ac:dyDescent="0.25">
      <c r="A53" s="23"/>
      <c r="B53" s="24" t="s">
        <v>11</v>
      </c>
      <c r="C53" s="162">
        <v>12.310298952159526</v>
      </c>
      <c r="D53" s="161">
        <v>12.499852733186275</v>
      </c>
      <c r="E53" s="161">
        <v>13.8</v>
      </c>
      <c r="F53" s="160">
        <v>13.2</v>
      </c>
      <c r="G53" s="159">
        <v>12.1</v>
      </c>
      <c r="H53" s="35"/>
      <c r="I53" s="69"/>
      <c r="J53" s="158">
        <v>15.1</v>
      </c>
      <c r="K53" s="170">
        <f t="shared" si="1"/>
        <v>2.6001472668137247</v>
      </c>
      <c r="L53" s="209"/>
      <c r="M53" s="208"/>
      <c r="N53" s="67"/>
    </row>
    <row r="54" spans="1:22" s="8" customFormat="1" ht="18" customHeight="1" x14ac:dyDescent="0.25">
      <c r="A54" s="23"/>
      <c r="B54" s="24" t="s">
        <v>12</v>
      </c>
      <c r="C54" s="162">
        <v>9.0691266712724019</v>
      </c>
      <c r="D54" s="161">
        <v>10.743991942932537</v>
      </c>
      <c r="E54" s="161">
        <v>9.6</v>
      </c>
      <c r="F54" s="160">
        <v>7.1</v>
      </c>
      <c r="G54" s="159">
        <v>6.6</v>
      </c>
      <c r="H54" s="35"/>
      <c r="I54" s="69"/>
      <c r="J54" s="158">
        <v>8.1999999999999993</v>
      </c>
      <c r="K54" s="170">
        <f t="shared" si="1"/>
        <v>-2.5439919429325375</v>
      </c>
      <c r="L54" s="209"/>
      <c r="M54" s="208"/>
      <c r="N54" s="67"/>
    </row>
    <row r="55" spans="1:22" s="8" customFormat="1" ht="18" customHeight="1" x14ac:dyDescent="0.25">
      <c r="A55" s="23"/>
      <c r="B55" s="24" t="s">
        <v>13</v>
      </c>
      <c r="C55" s="162">
        <v>18.565934383241398</v>
      </c>
      <c r="D55" s="161">
        <v>19.358665894206954</v>
      </c>
      <c r="E55" s="161">
        <v>20.6</v>
      </c>
      <c r="F55" s="160">
        <v>21.3</v>
      </c>
      <c r="G55" s="159">
        <v>21.3</v>
      </c>
      <c r="H55" s="35"/>
      <c r="I55" s="69"/>
      <c r="J55" s="158">
        <v>22.8</v>
      </c>
      <c r="K55" s="170">
        <f t="shared" si="1"/>
        <v>3.4413341057930467</v>
      </c>
      <c r="L55" s="209"/>
      <c r="M55" s="208"/>
      <c r="N55" s="67"/>
    </row>
    <row r="56" spans="1:22" s="8" customFormat="1" ht="18" customHeight="1" thickBot="1" x14ac:dyDescent="0.3">
      <c r="A56" s="23"/>
      <c r="B56" s="25" t="s">
        <v>14</v>
      </c>
      <c r="C56" s="156">
        <v>13.538661442080024</v>
      </c>
      <c r="D56" s="155">
        <v>13.370296826986372</v>
      </c>
      <c r="E56" s="155">
        <v>12.3</v>
      </c>
      <c r="F56" s="154">
        <v>13.2</v>
      </c>
      <c r="G56" s="153">
        <v>13.2</v>
      </c>
      <c r="H56" s="35"/>
      <c r="I56" s="69"/>
      <c r="J56" s="152">
        <v>11.7</v>
      </c>
      <c r="K56" s="169">
        <f t="shared" si="1"/>
        <v>-1.6702968269863732</v>
      </c>
      <c r="L56" s="209"/>
      <c r="M56" s="208"/>
      <c r="N56" s="67"/>
    </row>
    <row r="57" spans="1:22" ht="12.95" customHeight="1" x14ac:dyDescent="0.25">
      <c r="A57" s="1"/>
      <c r="B57" s="44"/>
      <c r="C57" s="38"/>
      <c r="D57" s="38"/>
      <c r="E57" s="38"/>
      <c r="F57" s="38"/>
      <c r="G57" s="38"/>
      <c r="H57" s="36"/>
      <c r="I57" s="70"/>
      <c r="J57" s="38"/>
      <c r="K57" s="38"/>
      <c r="L57" s="129"/>
      <c r="M57" s="38"/>
      <c r="N57" s="9"/>
      <c r="P57" s="8"/>
      <c r="Q57" s="8"/>
      <c r="R57" s="8"/>
      <c r="S57" s="8"/>
      <c r="T57" s="8"/>
      <c r="U57" s="8"/>
      <c r="V57" s="8"/>
    </row>
    <row r="58" spans="1:22" ht="12.95" customHeight="1" x14ac:dyDescent="0.25">
      <c r="A58" s="1"/>
      <c r="B58" s="44"/>
      <c r="C58" s="38"/>
      <c r="D58" s="38"/>
      <c r="E58" s="38"/>
      <c r="F58" s="38"/>
      <c r="G58" s="38"/>
      <c r="H58" s="36"/>
      <c r="I58" s="70"/>
      <c r="J58" s="38"/>
      <c r="K58" s="38"/>
      <c r="L58" s="129"/>
      <c r="M58" s="38"/>
      <c r="N58" s="9"/>
      <c r="P58" s="8"/>
      <c r="Q58" s="8"/>
      <c r="R58" s="8"/>
      <c r="S58" s="8"/>
      <c r="T58" s="8"/>
      <c r="U58" s="8"/>
      <c r="V58" s="8"/>
    </row>
    <row r="59" spans="1:22"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2"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2" s="8" customFormat="1" ht="18" customHeight="1" x14ac:dyDescent="0.25">
      <c r="A61" s="23"/>
      <c r="B61" s="26" t="s">
        <v>6</v>
      </c>
      <c r="C61" s="168">
        <v>1.6089688692098751</v>
      </c>
      <c r="D61" s="167">
        <v>0.90643391305962528</v>
      </c>
      <c r="E61" s="167">
        <v>0.9</v>
      </c>
      <c r="F61" s="166">
        <v>0.9</v>
      </c>
      <c r="G61" s="165">
        <v>1.4</v>
      </c>
      <c r="H61" s="5"/>
      <c r="I61" s="67"/>
      <c r="J61" s="164">
        <v>0.8</v>
      </c>
      <c r="K61" s="163">
        <f t="shared" ref="K61:K69" si="2">+IF(ISERROR(J61/D61-1),"*",(J61/D61-1))</f>
        <v>-0.1174204887153466</v>
      </c>
      <c r="L61" s="207"/>
      <c r="M61" s="206"/>
      <c r="N61" s="67"/>
      <c r="P61" s="6"/>
      <c r="Q61" s="6"/>
      <c r="R61" s="6"/>
      <c r="S61" s="6"/>
      <c r="T61" s="6"/>
      <c r="U61" s="6"/>
      <c r="V61" s="6"/>
    </row>
    <row r="62" spans="1:22" s="8" customFormat="1" ht="18" customHeight="1" x14ac:dyDescent="0.25">
      <c r="A62" s="23"/>
      <c r="B62" s="24" t="s">
        <v>7</v>
      </c>
      <c r="C62" s="162">
        <v>1.5225453414383598</v>
      </c>
      <c r="D62" s="161">
        <v>1.0610344133314398</v>
      </c>
      <c r="E62" s="161">
        <v>0.9</v>
      </c>
      <c r="F62" s="160">
        <v>1.2</v>
      </c>
      <c r="G62" s="159">
        <v>1.6</v>
      </c>
      <c r="H62" s="35"/>
      <c r="I62" s="69"/>
      <c r="J62" s="158">
        <v>0.8</v>
      </c>
      <c r="K62" s="157">
        <f t="shared" si="2"/>
        <v>-0.24601880019314637</v>
      </c>
      <c r="L62" s="205"/>
      <c r="M62" s="205"/>
      <c r="N62" s="67"/>
      <c r="P62" s="6"/>
      <c r="Q62" s="6"/>
      <c r="R62" s="6"/>
      <c r="S62" s="6"/>
      <c r="T62" s="6"/>
      <c r="U62" s="6"/>
      <c r="V62" s="6"/>
    </row>
    <row r="63" spans="1:22" s="8" customFormat="1" ht="18" customHeight="1" x14ac:dyDescent="0.25">
      <c r="A63" s="23"/>
      <c r="B63" s="24" t="s">
        <v>8</v>
      </c>
      <c r="C63" s="162">
        <v>1.8664146598426015</v>
      </c>
      <c r="D63" s="161">
        <v>1.0176515098202463</v>
      </c>
      <c r="E63" s="161">
        <v>0.4</v>
      </c>
      <c r="F63" s="160">
        <v>0.8</v>
      </c>
      <c r="G63" s="159">
        <v>1.6</v>
      </c>
      <c r="H63" s="35"/>
      <c r="I63" s="69"/>
      <c r="J63" s="158">
        <v>0.7</v>
      </c>
      <c r="K63" s="157">
        <f t="shared" si="2"/>
        <v>-0.31214173688628932</v>
      </c>
      <c r="L63" s="205"/>
      <c r="M63" s="177"/>
      <c r="N63" s="67"/>
    </row>
    <row r="64" spans="1:22" s="8" customFormat="1" ht="18" customHeight="1" x14ac:dyDescent="0.25">
      <c r="A64" s="23"/>
      <c r="B64" s="24" t="s">
        <v>9</v>
      </c>
      <c r="C64" s="162">
        <v>1.5434852665456038</v>
      </c>
      <c r="D64" s="161">
        <v>0.76768108485379372</v>
      </c>
      <c r="E64" s="161">
        <v>0.2</v>
      </c>
      <c r="F64" s="160">
        <v>0.8</v>
      </c>
      <c r="G64" s="159">
        <v>1.2</v>
      </c>
      <c r="H64" s="35"/>
      <c r="I64" s="69"/>
      <c r="J64" s="158">
        <v>0.6</v>
      </c>
      <c r="K64" s="157">
        <f t="shared" si="2"/>
        <v>-0.2184254479654516</v>
      </c>
      <c r="L64" s="205"/>
      <c r="M64" s="177"/>
      <c r="N64" s="67"/>
    </row>
    <row r="65" spans="1:22" s="8" customFormat="1" ht="18" customHeight="1" x14ac:dyDescent="0.25">
      <c r="A65" s="23"/>
      <c r="B65" s="24" t="s">
        <v>10</v>
      </c>
      <c r="C65" s="162">
        <v>1.7070245970164935</v>
      </c>
      <c r="D65" s="161">
        <v>0.64900490174740511</v>
      </c>
      <c r="E65" s="161">
        <v>0.7</v>
      </c>
      <c r="F65" s="160">
        <v>1.1000000000000001</v>
      </c>
      <c r="G65" s="159">
        <v>1.8</v>
      </c>
      <c r="H65" s="35"/>
      <c r="I65" s="69"/>
      <c r="J65" s="158">
        <v>0.7</v>
      </c>
      <c r="K65" s="157">
        <f t="shared" si="2"/>
        <v>7.8574288291650474E-2</v>
      </c>
      <c r="L65" s="205"/>
      <c r="M65" s="177"/>
      <c r="N65" s="67"/>
    </row>
    <row r="66" spans="1:22" s="8" customFormat="1" ht="18" customHeight="1" x14ac:dyDescent="0.25">
      <c r="A66" s="23"/>
      <c r="B66" s="24" t="s">
        <v>11</v>
      </c>
      <c r="C66" s="162">
        <v>2.1120693210754995</v>
      </c>
      <c r="D66" s="161">
        <v>1.1357498812673859</v>
      </c>
      <c r="E66" s="161">
        <v>1</v>
      </c>
      <c r="F66" s="160">
        <v>1</v>
      </c>
      <c r="G66" s="159">
        <v>1.6</v>
      </c>
      <c r="H66" s="35"/>
      <c r="I66" s="69"/>
      <c r="J66" s="158">
        <v>1.1000000000000001</v>
      </c>
      <c r="K66" s="157">
        <f t="shared" si="2"/>
        <v>-3.1476896328170745E-2</v>
      </c>
      <c r="L66" s="205"/>
      <c r="M66" s="177"/>
      <c r="N66" s="67"/>
    </row>
    <row r="67" spans="1:22" s="8" customFormat="1" ht="18" customHeight="1" x14ac:dyDescent="0.25">
      <c r="A67" s="23"/>
      <c r="B67" s="24" t="s">
        <v>12</v>
      </c>
      <c r="C67" s="162">
        <v>1.1372113564038389</v>
      </c>
      <c r="D67" s="161">
        <v>0.77167753907187309</v>
      </c>
      <c r="E67" s="161">
        <v>0.3</v>
      </c>
      <c r="F67" s="160">
        <v>0.6</v>
      </c>
      <c r="G67" s="159">
        <v>0.9</v>
      </c>
      <c r="H67" s="35"/>
      <c r="I67" s="69"/>
      <c r="J67" s="158">
        <v>0.5</v>
      </c>
      <c r="K67" s="157">
        <f t="shared" si="2"/>
        <v>-0.35206096499663619</v>
      </c>
      <c r="L67" s="205"/>
      <c r="M67" s="177"/>
      <c r="N67" s="67"/>
    </row>
    <row r="68" spans="1:22" s="8" customFormat="1" ht="18" customHeight="1" x14ac:dyDescent="0.25">
      <c r="A68" s="23"/>
      <c r="B68" s="24" t="s">
        <v>13</v>
      </c>
      <c r="C68" s="162">
        <v>1.3221023697838319</v>
      </c>
      <c r="D68" s="161">
        <v>0.99271554348914326</v>
      </c>
      <c r="E68" s="161">
        <v>0.6</v>
      </c>
      <c r="F68" s="160">
        <v>0.8</v>
      </c>
      <c r="G68" s="159">
        <v>1.3</v>
      </c>
      <c r="H68" s="35"/>
      <c r="I68" s="69"/>
      <c r="J68" s="158">
        <v>0.8</v>
      </c>
      <c r="K68" s="157">
        <f t="shared" si="2"/>
        <v>-0.1941296726470072</v>
      </c>
      <c r="L68" s="205"/>
      <c r="M68" s="177"/>
      <c r="N68" s="67"/>
    </row>
    <row r="69" spans="1:22" s="8" customFormat="1" ht="18" customHeight="1" thickBot="1" x14ac:dyDescent="0.3">
      <c r="A69" s="23"/>
      <c r="B69" s="25" t="s">
        <v>14</v>
      </c>
      <c r="C69" s="156">
        <v>1.3206699844146554</v>
      </c>
      <c r="D69" s="155">
        <v>0.86097533866275044</v>
      </c>
      <c r="E69" s="155">
        <v>0.4</v>
      </c>
      <c r="F69" s="154">
        <v>0.6</v>
      </c>
      <c r="G69" s="153">
        <v>1.2</v>
      </c>
      <c r="H69" s="35"/>
      <c r="I69" s="69"/>
      <c r="J69" s="152">
        <v>0.7</v>
      </c>
      <c r="K69" s="151">
        <f t="shared" si="2"/>
        <v>-0.18696858252963922</v>
      </c>
      <c r="L69" s="205"/>
      <c r="M69" s="177"/>
      <c r="N69" s="67"/>
    </row>
    <row r="70" spans="1:22" ht="12.95" customHeight="1" x14ac:dyDescent="0.25">
      <c r="A70" s="1"/>
      <c r="B70" s="44"/>
      <c r="C70" s="38"/>
      <c r="D70" s="38"/>
      <c r="E70" s="38"/>
      <c r="F70" s="38"/>
      <c r="G70" s="38"/>
      <c r="H70" s="36"/>
      <c r="I70" s="70"/>
      <c r="J70" s="38"/>
      <c r="K70" s="38"/>
      <c r="L70" s="129"/>
      <c r="M70" s="38"/>
      <c r="N70" s="9"/>
      <c r="P70" s="8"/>
      <c r="Q70" s="8"/>
      <c r="R70" s="8"/>
      <c r="S70" s="8"/>
      <c r="T70" s="8"/>
      <c r="U70" s="8"/>
      <c r="V70" s="8"/>
    </row>
    <row r="71" spans="1:22" ht="15.75" x14ac:dyDescent="0.25">
      <c r="P71" s="8"/>
      <c r="Q71" s="8"/>
      <c r="R71" s="8"/>
      <c r="S71" s="8"/>
      <c r="T71" s="8"/>
      <c r="U71" s="8"/>
      <c r="V71" s="8"/>
    </row>
  </sheetData>
  <conditionalFormatting sqref="L22:M22">
    <cfRule type="cellIs" dxfId="401" priority="18" operator="between">
      <formula>-0.01</formula>
      <formula>0.01</formula>
    </cfRule>
  </conditionalFormatting>
  <conditionalFormatting sqref="W15 K48:M56 K23:M30">
    <cfRule type="cellIs" dxfId="400" priority="15" operator="lessThan">
      <formula>-0.01</formula>
    </cfRule>
    <cfRule type="cellIs" dxfId="399" priority="16" operator="greaterThan">
      <formula>0.01</formula>
    </cfRule>
    <cfRule type="cellIs" dxfId="398" priority="17" operator="between">
      <formula>-0.01</formula>
      <formula>0.01</formula>
    </cfRule>
  </conditionalFormatting>
  <conditionalFormatting sqref="K6:L16">
    <cfRule type="cellIs" dxfId="397" priority="12" operator="equal">
      <formula>0</formula>
    </cfRule>
    <cfRule type="cellIs" dxfId="396" priority="13" operator="lessThanOrEqual">
      <formula>0.001</formula>
    </cfRule>
    <cfRule type="cellIs" dxfId="395" priority="14" operator="greaterThanOrEqual">
      <formula>0.001</formula>
    </cfRule>
  </conditionalFormatting>
  <conditionalFormatting sqref="K61:M69">
    <cfRule type="cellIs" dxfId="394" priority="9" operator="greaterThanOrEqual">
      <formula>0.001</formula>
    </cfRule>
    <cfRule type="cellIs" dxfId="393" priority="10" operator="lessThanOrEqual">
      <formula>0.001</formula>
    </cfRule>
    <cfRule type="cellIs" dxfId="392" priority="11" operator="equal">
      <formula>0</formula>
    </cfRule>
  </conditionalFormatting>
  <conditionalFormatting sqref="K40:M40">
    <cfRule type="cellIs" dxfId="391" priority="7" operator="lessThan">
      <formula>0.02</formula>
    </cfRule>
    <cfRule type="cellIs" dxfId="390" priority="8" operator="greaterThan">
      <formula>0.02</formula>
    </cfRule>
  </conditionalFormatting>
  <conditionalFormatting sqref="K41:M42 K35:M39">
    <cfRule type="cellIs" dxfId="389" priority="4" operator="greaterThanOrEqual">
      <formula>0.001</formula>
    </cfRule>
    <cfRule type="cellIs" dxfId="388" priority="5" operator="lessThanOrEqual">
      <formula>0.001</formula>
    </cfRule>
    <cfRule type="cellIs" dxfId="387" priority="6" operator="equal">
      <formula>0</formula>
    </cfRule>
  </conditionalFormatting>
  <conditionalFormatting sqref="P15">
    <cfRule type="cellIs" dxfId="386" priority="1" operator="lessThan">
      <formula>-0.01</formula>
    </cfRule>
    <cfRule type="cellIs" dxfId="385" priority="2" operator="greaterThan">
      <formula>0.01</formula>
    </cfRule>
    <cfRule type="cellIs" dxfId="384"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1"/>
  <sheetViews>
    <sheetView showGridLines="0" showRowColHeaders="0" zoomScale="55" zoomScaleNormal="5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4.140625" style="6" customWidth="1"/>
    <col min="10" max="10" width="16" style="7" customWidth="1"/>
    <col min="11" max="11" width="16.85546875" style="7" customWidth="1"/>
    <col min="12" max="12" width="4.140625" style="7" customWidth="1"/>
    <col min="13" max="13" width="16.85546875" style="7" customWidth="1"/>
    <col min="14" max="14" width="8.5703125" style="6" customWidth="1"/>
    <col min="15" max="15" width="1.5703125" style="6" customWidth="1"/>
    <col min="16" max="16" width="41.85546875" style="6" customWidth="1"/>
    <col min="17" max="16384" width="11.42578125" style="6"/>
  </cols>
  <sheetData>
    <row r="1" spans="1:32" ht="52.5" customHeight="1" x14ac:dyDescent="0.25">
      <c r="A1" s="1"/>
      <c r="B1" s="10"/>
      <c r="C1" s="11"/>
      <c r="D1" s="11"/>
      <c r="E1" s="11"/>
      <c r="F1" s="11"/>
      <c r="G1" s="11"/>
      <c r="H1"/>
      <c r="I1" s="9"/>
      <c r="J1" s="11"/>
      <c r="K1" s="11"/>
      <c r="L1" s="11"/>
      <c r="M1" s="11"/>
      <c r="N1" s="9"/>
    </row>
    <row r="2" spans="1:32" ht="28.5" x14ac:dyDescent="0.45">
      <c r="A2" s="1"/>
      <c r="B2" s="3"/>
      <c r="C2" s="2"/>
      <c r="D2" s="2"/>
      <c r="E2" s="2"/>
      <c r="F2" s="2"/>
      <c r="G2" s="2"/>
      <c r="H2" s="1"/>
      <c r="I2" s="9"/>
      <c r="J2" s="2"/>
      <c r="K2" s="2"/>
      <c r="L2" s="128"/>
      <c r="M2" s="2"/>
      <c r="N2" s="9"/>
    </row>
    <row r="3" spans="1:32" ht="24" customHeight="1" x14ac:dyDescent="0.3">
      <c r="A3" s="1"/>
      <c r="B3" s="14"/>
      <c r="C3" s="2"/>
      <c r="D3" s="2"/>
      <c r="E3" s="2"/>
      <c r="F3" s="2"/>
      <c r="G3" s="2"/>
      <c r="H3" s="1"/>
      <c r="I3" s="9"/>
      <c r="J3" s="2"/>
      <c r="K3" s="2"/>
      <c r="L3" s="128"/>
      <c r="M3" s="2"/>
      <c r="N3" s="9"/>
      <c r="U3" s="134"/>
      <c r="V3" s="134"/>
      <c r="W3" s="134"/>
      <c r="X3" s="134"/>
      <c r="Y3" s="134"/>
      <c r="Z3" s="134"/>
      <c r="AA3" s="134"/>
      <c r="AB3" s="134"/>
      <c r="AC3" s="134"/>
      <c r="AD3" s="134"/>
      <c r="AE3" s="134"/>
      <c r="AF3" s="134"/>
    </row>
    <row r="4" spans="1:32" ht="18.75" customHeight="1" thickBot="1" x14ac:dyDescent="0.3">
      <c r="A4" s="1"/>
      <c r="B4"/>
      <c r="C4"/>
      <c r="D4"/>
      <c r="E4"/>
      <c r="F4"/>
      <c r="G4"/>
      <c r="H4" s="1"/>
      <c r="I4" s="9"/>
      <c r="J4"/>
      <c r="K4"/>
      <c r="L4" s="9"/>
      <c r="M4"/>
      <c r="N4" s="9"/>
      <c r="P4" s="90" t="s">
        <v>101</v>
      </c>
      <c r="U4" s="134"/>
      <c r="V4" s="134"/>
      <c r="W4" s="134"/>
      <c r="X4" s="134"/>
      <c r="Y4" s="134"/>
      <c r="Z4" s="134"/>
      <c r="AA4" s="134"/>
      <c r="AB4" s="134"/>
      <c r="AC4" s="134"/>
      <c r="AD4" s="134"/>
      <c r="AE4" s="134"/>
      <c r="AF4" s="134"/>
    </row>
    <row r="5" spans="1:32" ht="50.1" customHeight="1" thickBot="1" x14ac:dyDescent="0.3">
      <c r="A5" s="1"/>
      <c r="B5"/>
      <c r="C5" s="45" t="s">
        <v>90</v>
      </c>
      <c r="D5" s="46" t="s">
        <v>192</v>
      </c>
      <c r="E5" s="46" t="s">
        <v>205</v>
      </c>
      <c r="F5" s="130" t="s">
        <v>204</v>
      </c>
      <c r="G5" s="71" t="s">
        <v>200</v>
      </c>
      <c r="H5"/>
      <c r="I5" s="9"/>
      <c r="J5" s="45" t="s">
        <v>201</v>
      </c>
      <c r="K5" s="81" t="s">
        <v>203</v>
      </c>
      <c r="L5"/>
      <c r="M5" s="131" t="s">
        <v>202</v>
      </c>
      <c r="N5" s="9"/>
      <c r="U5" s="134"/>
      <c r="V5" s="91"/>
      <c r="W5" s="91"/>
      <c r="X5" s="91"/>
      <c r="Y5" s="91"/>
      <c r="Z5" s="91"/>
      <c r="AA5" s="91"/>
      <c r="AB5" s="91"/>
      <c r="AC5" s="91"/>
      <c r="AD5" s="91"/>
      <c r="AE5" s="134"/>
      <c r="AF5" s="134"/>
    </row>
    <row r="6" spans="1:32" s="8" customFormat="1" ht="18" customHeight="1" x14ac:dyDescent="0.25">
      <c r="A6" s="23"/>
      <c r="B6" s="47" t="s">
        <v>112</v>
      </c>
      <c r="C6" s="204">
        <v>731.32349999999997</v>
      </c>
      <c r="D6" s="203">
        <v>476.68740000000003</v>
      </c>
      <c r="E6" s="203">
        <v>430.2</v>
      </c>
      <c r="F6" s="202">
        <v>439.4</v>
      </c>
      <c r="G6" s="201">
        <v>690.5</v>
      </c>
      <c r="H6" s="5"/>
      <c r="I6" s="67"/>
      <c r="J6" s="229">
        <v>416.5</v>
      </c>
      <c r="K6" s="179">
        <f>+IF(ISERROR(J6/D6-1),"*",(J6/D6-1))</f>
        <v>-0.12626178078128358</v>
      </c>
      <c r="L6" s="205"/>
      <c r="M6" s="228">
        <f>+SUM(E6:G6,J6)</f>
        <v>1976.6</v>
      </c>
      <c r="N6" s="67"/>
      <c r="U6" s="135"/>
      <c r="V6" s="95"/>
      <c r="W6" s="95"/>
      <c r="X6" s="95"/>
      <c r="Y6" s="95"/>
      <c r="Z6" s="95"/>
      <c r="AA6" s="95"/>
      <c r="AB6" s="95"/>
      <c r="AC6" s="95"/>
      <c r="AD6" s="95"/>
      <c r="AE6" s="135"/>
      <c r="AF6" s="135"/>
    </row>
    <row r="7" spans="1:32" s="8" customFormat="1" ht="18" customHeight="1" x14ac:dyDescent="0.25">
      <c r="A7" s="23"/>
      <c r="B7" s="48" t="s">
        <v>113</v>
      </c>
      <c r="C7" s="199">
        <v>263.39231335999995</v>
      </c>
      <c r="D7" s="198">
        <v>167.72523720999999</v>
      </c>
      <c r="E7" s="198">
        <v>150.19999999999999</v>
      </c>
      <c r="F7" s="197">
        <v>154.6</v>
      </c>
      <c r="G7" s="196">
        <v>254</v>
      </c>
      <c r="H7" s="5"/>
      <c r="I7" s="67"/>
      <c r="J7" s="227">
        <v>149.1</v>
      </c>
      <c r="K7" s="157">
        <f>+IF(ISERROR(J7/D7-1),"*",(J7/D7-1))</f>
        <v>-0.11104612233566447</v>
      </c>
      <c r="L7" s="205"/>
      <c r="M7" s="226">
        <f>+SUM(E7:G7,J7)</f>
        <v>707.9</v>
      </c>
      <c r="N7" s="67"/>
      <c r="U7" s="135"/>
      <c r="V7" s="95"/>
      <c r="W7" s="91"/>
      <c r="X7" s="91" t="str">
        <f>+C5</f>
        <v>TRIM 3 2015</v>
      </c>
      <c r="Y7" s="91" t="str">
        <f>+D5</f>
        <v>TRIM 4 2015</v>
      </c>
      <c r="Z7" s="91" t="str">
        <f>+E5</f>
        <v>TRIM 1 2016</v>
      </c>
      <c r="AA7" s="91" t="str">
        <f>+F5</f>
        <v>TRIM 2 2016</v>
      </c>
      <c r="AB7" s="91" t="str">
        <f>+G5</f>
        <v>TRIM 3 2016</v>
      </c>
      <c r="AC7" s="91" t="str">
        <f>+J5</f>
        <v>TRIM 4 2016</v>
      </c>
      <c r="AD7" s="95"/>
      <c r="AE7" s="135"/>
      <c r="AF7" s="135"/>
    </row>
    <row r="8" spans="1:32" s="8" customFormat="1" ht="18" customHeight="1" x14ac:dyDescent="0.25">
      <c r="A8" s="23"/>
      <c r="B8" s="48" t="s">
        <v>114</v>
      </c>
      <c r="C8" s="199">
        <v>1131.924</v>
      </c>
      <c r="D8" s="198">
        <v>733.5652</v>
      </c>
      <c r="E8" s="198">
        <v>655.1</v>
      </c>
      <c r="F8" s="197">
        <v>682.1</v>
      </c>
      <c r="G8" s="196">
        <v>1101.5999999999999</v>
      </c>
      <c r="H8" s="5"/>
      <c r="I8" s="67"/>
      <c r="J8" s="227">
        <v>660.9</v>
      </c>
      <c r="K8" s="157">
        <f>+IF(ISERROR(J8/D8-1),"*",(J8/D8-1))</f>
        <v>-9.905758888235161E-2</v>
      </c>
      <c r="L8" s="205"/>
      <c r="M8" s="226">
        <f>+SUM(E8:G8,J8)</f>
        <v>3099.7000000000003</v>
      </c>
      <c r="N8" s="67"/>
      <c r="U8" s="135"/>
      <c r="V8" s="95"/>
      <c r="W8" s="91" t="str">
        <f>+VLOOKUP($P$4,$B$5:$J$16,1,0)</f>
        <v>Volumen (Mio consumiciones)</v>
      </c>
      <c r="X8" s="91">
        <f>+VLOOKUP($P$4,$B$5:$J$16,2,0)</f>
        <v>731.32349999999997</v>
      </c>
      <c r="Y8" s="91">
        <f>+VLOOKUP($P$4,$B$5:$J$16,3,0)</f>
        <v>476.68740000000003</v>
      </c>
      <c r="Z8" s="91">
        <f>+VLOOKUP($P$4,$B$5:$J$16,4,0)</f>
        <v>430.2</v>
      </c>
      <c r="AA8" s="91">
        <f>+VLOOKUP($P$4,$B$5:$J$16,5,0)</f>
        <v>439.4</v>
      </c>
      <c r="AB8" s="91">
        <f>+VLOOKUP($P$4,$B$5:$J$16,6,0)</f>
        <v>690.5</v>
      </c>
      <c r="AC8" s="91">
        <f>+VLOOKUP($P$4,$B$5:$J$16,9,0)</f>
        <v>416.5</v>
      </c>
      <c r="AD8" s="95"/>
      <c r="AE8" s="135"/>
      <c r="AF8" s="135"/>
    </row>
    <row r="9" spans="1:32" s="8" customFormat="1" ht="18" customHeight="1" x14ac:dyDescent="0.25">
      <c r="A9" s="23"/>
      <c r="B9" s="48" t="s">
        <v>158</v>
      </c>
      <c r="C9" s="199">
        <v>67.867084909758475</v>
      </c>
      <c r="D9" s="198">
        <v>60.426188180991879</v>
      </c>
      <c r="E9" s="198">
        <v>58.9</v>
      </c>
      <c r="F9" s="197">
        <v>59.7</v>
      </c>
      <c r="G9" s="196">
        <v>67.3</v>
      </c>
      <c r="H9" s="5"/>
      <c r="I9" s="67"/>
      <c r="J9" s="227">
        <v>59.3</v>
      </c>
      <c r="K9" s="170">
        <f>+IF(ISERROR(J9-D9),"*",(J9-D9))</f>
        <v>-1.1261881809918819</v>
      </c>
      <c r="L9" s="209"/>
      <c r="M9" s="226"/>
      <c r="N9" s="67"/>
      <c r="U9" s="135"/>
      <c r="V9" s="95"/>
      <c r="W9" s="95"/>
      <c r="X9" s="95"/>
      <c r="Y9" s="95"/>
      <c r="Z9" s="95"/>
      <c r="AA9" s="95"/>
      <c r="AB9" s="95"/>
      <c r="AC9" s="95"/>
      <c r="AD9" s="95"/>
      <c r="AE9" s="135"/>
      <c r="AF9" s="135"/>
    </row>
    <row r="10" spans="1:32" s="8" customFormat="1" ht="18" customHeight="1" x14ac:dyDescent="0.25">
      <c r="A10" s="23"/>
      <c r="B10" s="48" t="s">
        <v>115</v>
      </c>
      <c r="C10" s="199">
        <v>12.7</v>
      </c>
      <c r="D10" s="198">
        <v>10.1</v>
      </c>
      <c r="E10" s="198">
        <v>9.5</v>
      </c>
      <c r="F10" s="197">
        <v>9.6999999999999993</v>
      </c>
      <c r="G10" s="196">
        <v>13.2</v>
      </c>
      <c r="H10" s="5"/>
      <c r="I10" s="67"/>
      <c r="J10" s="227">
        <v>9</v>
      </c>
      <c r="K10" s="157">
        <f t="shared" ref="K10:K16" si="0">+IF(ISERROR(J10/D10-1),"*",(J10/D10-1))</f>
        <v>-0.1089108910891089</v>
      </c>
      <c r="L10" s="205"/>
      <c r="M10" s="226"/>
      <c r="N10" s="67"/>
      <c r="U10" s="135"/>
      <c r="V10" s="95"/>
      <c r="W10" s="95"/>
      <c r="X10" s="95"/>
      <c r="Y10" s="95"/>
      <c r="Z10" s="95"/>
      <c r="AA10" s="95"/>
      <c r="AB10" s="95"/>
      <c r="AC10" s="95"/>
      <c r="AD10" s="95"/>
      <c r="AE10" s="135"/>
      <c r="AF10" s="135"/>
    </row>
    <row r="11" spans="1:32" s="8" customFormat="1" ht="18" customHeight="1" x14ac:dyDescent="0.25">
      <c r="A11" s="23"/>
      <c r="B11" s="48" t="s">
        <v>108</v>
      </c>
      <c r="C11" s="199">
        <v>33.299999999999997</v>
      </c>
      <c r="D11" s="198">
        <v>24.3</v>
      </c>
      <c r="E11" s="198">
        <v>22.7</v>
      </c>
      <c r="F11" s="197">
        <v>22.8</v>
      </c>
      <c r="G11" s="196">
        <v>31.8</v>
      </c>
      <c r="H11" s="5"/>
      <c r="I11" s="67"/>
      <c r="J11" s="227">
        <v>21.8</v>
      </c>
      <c r="K11" s="157">
        <f t="shared" si="0"/>
        <v>-0.10288065843621397</v>
      </c>
      <c r="L11" s="205"/>
      <c r="M11" s="226"/>
      <c r="N11" s="230"/>
      <c r="U11" s="135"/>
      <c r="V11" s="95"/>
      <c r="W11" s="95"/>
      <c r="X11" s="95"/>
      <c r="Y11" s="95"/>
      <c r="Z11" s="95"/>
      <c r="AA11" s="95"/>
      <c r="AB11" s="95"/>
      <c r="AC11" s="95"/>
      <c r="AD11" s="95"/>
      <c r="AE11" s="135"/>
      <c r="AF11" s="135"/>
    </row>
    <row r="12" spans="1:32" s="8" customFormat="1" ht="18" customHeight="1" x14ac:dyDescent="0.25">
      <c r="A12" s="23"/>
      <c r="B12" s="48" t="s">
        <v>109</v>
      </c>
      <c r="C12" s="199">
        <v>11.977114284285147</v>
      </c>
      <c r="D12" s="198">
        <v>8.5656348192499117</v>
      </c>
      <c r="E12" s="198">
        <v>7.9</v>
      </c>
      <c r="F12" s="197">
        <v>8</v>
      </c>
      <c r="G12" s="196">
        <v>11.7</v>
      </c>
      <c r="H12" s="5"/>
      <c r="I12" s="67"/>
      <c r="J12" s="227">
        <v>7.8</v>
      </c>
      <c r="K12" s="157">
        <f t="shared" si="0"/>
        <v>-8.9384480590891879E-2</v>
      </c>
      <c r="L12" s="205"/>
      <c r="M12" s="226"/>
      <c r="N12" s="67"/>
      <c r="U12" s="135"/>
      <c r="V12" s="95"/>
      <c r="W12" s="95"/>
      <c r="X12" s="95" t="s">
        <v>18</v>
      </c>
      <c r="Y12" s="95" t="s">
        <v>131</v>
      </c>
      <c r="Z12" s="95" t="s">
        <v>132</v>
      </c>
      <c r="AA12" s="95"/>
      <c r="AB12" s="95"/>
      <c r="AC12" s="95"/>
      <c r="AD12" s="95"/>
      <c r="AE12" s="135"/>
      <c r="AF12" s="135"/>
    </row>
    <row r="13" spans="1:32" s="8" customFormat="1" ht="18" customHeight="1" x14ac:dyDescent="0.25">
      <c r="A13" s="23"/>
      <c r="B13" s="48" t="s">
        <v>110</v>
      </c>
      <c r="C13" s="199">
        <v>2.61</v>
      </c>
      <c r="D13" s="198">
        <v>2.4</v>
      </c>
      <c r="E13" s="198">
        <v>2.4</v>
      </c>
      <c r="F13" s="197">
        <v>2.4</v>
      </c>
      <c r="G13" s="196">
        <v>2.4</v>
      </c>
      <c r="H13" s="5"/>
      <c r="I13" s="67"/>
      <c r="J13" s="227">
        <v>2.4</v>
      </c>
      <c r="K13" s="157">
        <f t="shared" si="0"/>
        <v>0</v>
      </c>
      <c r="L13" s="205"/>
      <c r="M13" s="226"/>
      <c r="N13" s="67"/>
      <c r="U13" s="135"/>
      <c r="V13" s="95"/>
      <c r="W13" s="95" t="s">
        <v>192</v>
      </c>
      <c r="X13" s="95">
        <f t="shared" ref="X13:Z14" si="1">+X16/$X16*100</f>
        <v>100</v>
      </c>
      <c r="Y13" s="108">
        <f t="shared" si="1"/>
        <v>89.197772147243796</v>
      </c>
      <c r="Z13" s="108">
        <f t="shared" si="1"/>
        <v>10.802227852756184</v>
      </c>
      <c r="AA13" s="95"/>
      <c r="AB13" s="95"/>
      <c r="AC13" s="95"/>
      <c r="AD13" s="95"/>
      <c r="AE13" s="135"/>
      <c r="AF13" s="135"/>
    </row>
    <row r="14" spans="1:32" s="8" customFormat="1" ht="18" customHeight="1" x14ac:dyDescent="0.25">
      <c r="A14" s="23"/>
      <c r="B14" s="49" t="s">
        <v>156</v>
      </c>
      <c r="C14" s="199">
        <v>8.1285183210546119</v>
      </c>
      <c r="D14" s="198">
        <v>5.1758866147765152</v>
      </c>
      <c r="E14" s="198">
        <v>4.7</v>
      </c>
      <c r="F14" s="197">
        <v>4.8</v>
      </c>
      <c r="G14" s="196">
        <v>7.9</v>
      </c>
      <c r="H14" s="5"/>
      <c r="I14" s="67"/>
      <c r="J14" s="227">
        <v>4.5999999999999996</v>
      </c>
      <c r="K14" s="157">
        <f t="shared" si="0"/>
        <v>-0.11126337527032193</v>
      </c>
      <c r="L14" s="205"/>
      <c r="M14" s="226">
        <f>+SUM(E14:G14,J14)</f>
        <v>22</v>
      </c>
      <c r="N14" s="67"/>
      <c r="U14" s="135"/>
      <c r="V14" s="95"/>
      <c r="W14" s="95" t="s">
        <v>201</v>
      </c>
      <c r="X14" s="95">
        <f t="shared" si="1"/>
        <v>100</v>
      </c>
      <c r="Y14" s="108">
        <f t="shared" si="1"/>
        <v>88.655010775051949</v>
      </c>
      <c r="Z14" s="108">
        <f t="shared" si="1"/>
        <v>11.344989224948057</v>
      </c>
      <c r="AA14" s="95"/>
      <c r="AB14" s="95"/>
      <c r="AC14" s="95"/>
      <c r="AD14" s="95"/>
      <c r="AE14" s="135"/>
      <c r="AF14" s="135"/>
    </row>
    <row r="15" spans="1:32" s="8" customFormat="1" ht="18" customHeight="1" x14ac:dyDescent="0.25">
      <c r="A15" s="23"/>
      <c r="B15" s="49" t="s">
        <v>116</v>
      </c>
      <c r="C15" s="199">
        <v>34.932169639536291</v>
      </c>
      <c r="D15" s="198">
        <v>22.637322581288231</v>
      </c>
      <c r="E15" s="198">
        <v>20.3</v>
      </c>
      <c r="F15" s="197">
        <v>21.2</v>
      </c>
      <c r="G15" s="196">
        <v>34.200000000000003</v>
      </c>
      <c r="H15" s="5"/>
      <c r="I15" s="67"/>
      <c r="J15" s="227">
        <v>20.5</v>
      </c>
      <c r="K15" s="157">
        <f t="shared" si="0"/>
        <v>-9.4415873326597288E-2</v>
      </c>
      <c r="L15" s="205"/>
      <c r="M15" s="226">
        <f>+SUM(E15:G15,J15)</f>
        <v>96.2</v>
      </c>
      <c r="N15" s="67"/>
      <c r="U15" s="135"/>
      <c r="V15" s="95"/>
      <c r="W15" s="95"/>
      <c r="X15" s="95"/>
      <c r="Y15" s="95"/>
      <c r="Z15" s="95"/>
      <c r="AA15" s="95"/>
      <c r="AB15" s="95"/>
      <c r="AC15" s="95"/>
      <c r="AD15" s="95"/>
      <c r="AE15" s="135"/>
      <c r="AF15" s="135"/>
    </row>
    <row r="16" spans="1:32" s="8" customFormat="1" ht="18" customHeight="1" thickBot="1" x14ac:dyDescent="0.3">
      <c r="A16" s="23"/>
      <c r="B16" s="50" t="s">
        <v>111</v>
      </c>
      <c r="C16" s="194">
        <v>4.2974830417807457</v>
      </c>
      <c r="D16" s="193">
        <v>4.3736125356110929</v>
      </c>
      <c r="E16" s="193">
        <v>4.4000000000000004</v>
      </c>
      <c r="F16" s="192">
        <v>4.4000000000000004</v>
      </c>
      <c r="G16" s="191">
        <v>4.3</v>
      </c>
      <c r="H16" s="5"/>
      <c r="I16" s="67"/>
      <c r="J16" s="225">
        <v>4.4000000000000004</v>
      </c>
      <c r="K16" s="151">
        <f t="shared" si="0"/>
        <v>6.0333338113638391E-3</v>
      </c>
      <c r="L16" s="205"/>
      <c r="M16" s="224">
        <f>+M8/M7</f>
        <v>4.3787258087300476</v>
      </c>
      <c r="N16" s="67"/>
      <c r="U16" s="135"/>
      <c r="V16" s="95"/>
      <c r="W16" s="95" t="s">
        <v>117</v>
      </c>
      <c r="X16" s="95">
        <v>167.72523720999999</v>
      </c>
      <c r="Y16" s="95">
        <v>149.60717491999998</v>
      </c>
      <c r="Z16" s="95">
        <v>18.118062289999997</v>
      </c>
      <c r="AA16" s="95"/>
      <c r="AB16" s="95"/>
      <c r="AC16" s="95"/>
      <c r="AD16" s="95"/>
      <c r="AE16" s="135"/>
      <c r="AF16" s="135"/>
    </row>
    <row r="17" spans="1:32" s="8" customFormat="1" ht="12.95" customHeight="1" x14ac:dyDescent="0.25">
      <c r="A17" s="23"/>
      <c r="B17" s="43" t="s">
        <v>160</v>
      </c>
      <c r="C17" s="189"/>
      <c r="D17" s="189"/>
      <c r="E17" s="189"/>
      <c r="F17" s="189"/>
      <c r="G17" s="189"/>
      <c r="H17" s="5"/>
      <c r="I17" s="67"/>
      <c r="J17" s="189"/>
      <c r="K17" s="189"/>
      <c r="L17" s="214"/>
      <c r="M17" s="189"/>
      <c r="N17" s="67"/>
      <c r="U17" s="135"/>
      <c r="V17" s="95"/>
      <c r="W17" s="95" t="s">
        <v>117</v>
      </c>
      <c r="X17" s="95">
        <v>149.13717893</v>
      </c>
      <c r="Y17" s="95">
        <v>132.21758205</v>
      </c>
      <c r="Z17" s="95">
        <v>16.919596880000004</v>
      </c>
      <c r="AA17" s="95"/>
      <c r="AB17" s="95"/>
      <c r="AC17" s="95"/>
      <c r="AD17" s="95"/>
      <c r="AE17" s="135"/>
      <c r="AF17" s="135"/>
    </row>
    <row r="18" spans="1:32" s="8" customFormat="1" ht="12.95" customHeight="1" x14ac:dyDescent="0.25">
      <c r="A18" s="23"/>
      <c r="B18" s="43" t="s">
        <v>157</v>
      </c>
      <c r="C18" s="189"/>
      <c r="D18" s="189"/>
      <c r="E18" s="189"/>
      <c r="F18" s="189"/>
      <c r="G18" s="189"/>
      <c r="H18" s="5"/>
      <c r="I18" s="67"/>
      <c r="J18" s="189"/>
      <c r="K18" s="189"/>
      <c r="L18" s="214"/>
      <c r="M18" s="189"/>
      <c r="N18" s="67"/>
      <c r="U18" s="135"/>
      <c r="V18" s="95"/>
      <c r="W18" s="95"/>
      <c r="X18" s="95"/>
      <c r="Y18" s="95"/>
      <c r="Z18" s="95"/>
      <c r="AA18" s="95"/>
      <c r="AB18" s="95"/>
      <c r="AC18" s="95"/>
      <c r="AD18" s="95"/>
      <c r="AE18" s="135"/>
      <c r="AF18" s="135"/>
    </row>
    <row r="19" spans="1:32" ht="12.95" customHeight="1" x14ac:dyDescent="0.25">
      <c r="A19" s="1"/>
      <c r="B19" s="43"/>
      <c r="C19" s="147"/>
      <c r="D19" s="147"/>
      <c r="E19" s="147"/>
      <c r="F19" s="147"/>
      <c r="G19" s="147"/>
      <c r="H19"/>
      <c r="I19" s="9"/>
      <c r="J19" s="147"/>
      <c r="K19" s="147"/>
      <c r="L19" s="128"/>
      <c r="M19" s="147"/>
      <c r="N19" s="9"/>
      <c r="U19" s="134"/>
      <c r="V19" s="91"/>
      <c r="W19" s="91"/>
      <c r="X19" s="91"/>
      <c r="Y19" s="91"/>
      <c r="Z19" s="91"/>
      <c r="AA19" s="91"/>
      <c r="AB19" s="91"/>
      <c r="AC19" s="91"/>
      <c r="AD19" s="91"/>
      <c r="AE19" s="134"/>
      <c r="AF19" s="134"/>
    </row>
    <row r="20" spans="1:32" ht="24.75" customHeight="1" x14ac:dyDescent="0.25">
      <c r="A20" s="1"/>
      <c r="B20" s="12"/>
      <c r="C20" s="13"/>
      <c r="D20" s="13"/>
      <c r="E20" s="13"/>
      <c r="F20" s="13"/>
      <c r="G20" s="13"/>
      <c r="H20" s="9"/>
      <c r="I20" s="9"/>
      <c r="J20" s="13"/>
      <c r="K20" s="13"/>
      <c r="L20" s="13"/>
      <c r="M20" s="13"/>
      <c r="N20" s="9"/>
      <c r="P20" s="98"/>
      <c r="Q20" s="99"/>
      <c r="R20" s="99"/>
      <c r="S20" s="100"/>
      <c r="U20" s="134"/>
      <c r="V20" s="91"/>
      <c r="W20" s="91"/>
      <c r="X20" s="91"/>
      <c r="Y20" s="91"/>
      <c r="Z20" s="91"/>
      <c r="AA20" s="91"/>
      <c r="AB20" s="91"/>
      <c r="AC20" s="91"/>
      <c r="AD20" s="91"/>
      <c r="AE20" s="134"/>
      <c r="AF20" s="134"/>
    </row>
    <row r="21" spans="1:32" ht="29.25" customHeight="1" thickBot="1" x14ac:dyDescent="0.3">
      <c r="A21" s="1"/>
      <c r="B21" s="12"/>
      <c r="C21" s="13"/>
      <c r="D21" s="13"/>
      <c r="E21" s="13"/>
      <c r="F21" s="13"/>
      <c r="G21" s="13"/>
      <c r="H21" s="9"/>
      <c r="I21" s="9"/>
      <c r="J21" s="13"/>
      <c r="K21" s="13"/>
      <c r="L21" s="13"/>
      <c r="M21" s="13"/>
      <c r="N21" s="9"/>
      <c r="P21" s="101"/>
      <c r="Q21" s="96"/>
      <c r="R21" s="96"/>
      <c r="S21" s="102"/>
      <c r="U21" s="134"/>
      <c r="V21" s="91"/>
      <c r="W21" s="91"/>
      <c r="X21" s="91"/>
      <c r="Y21" s="91"/>
      <c r="Z21" s="91"/>
      <c r="AA21" s="91"/>
      <c r="AB21" s="91"/>
      <c r="AC21" s="91"/>
      <c r="AD21" s="91"/>
      <c r="AE21" s="134"/>
      <c r="AF21" s="134"/>
    </row>
    <row r="22" spans="1:32"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01"/>
      <c r="Q22" s="96"/>
      <c r="R22" s="96"/>
      <c r="S22" s="102"/>
      <c r="U22" s="134"/>
      <c r="V22" s="91"/>
      <c r="W22" s="91"/>
      <c r="X22" s="91"/>
      <c r="Y22" s="91"/>
      <c r="Z22" s="91"/>
      <c r="AA22" s="91"/>
      <c r="AB22" s="91"/>
      <c r="AC22" s="91"/>
      <c r="AD22" s="91"/>
      <c r="AE22" s="134"/>
      <c r="AF22" s="134"/>
    </row>
    <row r="23" spans="1:32"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03"/>
      <c r="Q23" s="97"/>
      <c r="R23" s="97"/>
      <c r="S23" s="104"/>
      <c r="U23" s="135"/>
      <c r="V23" s="135"/>
      <c r="W23" s="135"/>
      <c r="X23" s="135"/>
      <c r="Y23" s="135"/>
      <c r="Z23" s="135"/>
      <c r="AA23" s="135"/>
      <c r="AB23" s="135"/>
      <c r="AC23" s="135"/>
      <c r="AD23" s="135"/>
      <c r="AE23" s="135"/>
      <c r="AF23" s="135"/>
    </row>
    <row r="24" spans="1:32" s="8" customFormat="1" ht="18" customHeight="1" x14ac:dyDescent="0.25">
      <c r="A24" s="23"/>
      <c r="B24" s="29" t="s">
        <v>0</v>
      </c>
      <c r="C24" s="162">
        <v>3.0376898868968381</v>
      </c>
      <c r="D24" s="161">
        <v>3.6334797185744789</v>
      </c>
      <c r="E24" s="161">
        <v>3.2</v>
      </c>
      <c r="F24" s="160">
        <v>3</v>
      </c>
      <c r="G24" s="159">
        <v>3.1</v>
      </c>
      <c r="H24" s="35"/>
      <c r="I24" s="69"/>
      <c r="J24" s="158">
        <v>3.2</v>
      </c>
      <c r="K24" s="170">
        <f>+IF(ISERROR(J24-D24),"*",(J24-D24))</f>
        <v>-0.43347971857447876</v>
      </c>
      <c r="L24" s="209"/>
      <c r="M24" s="209"/>
      <c r="N24" s="67"/>
      <c r="P24" s="103"/>
      <c r="Q24" s="97"/>
      <c r="R24" s="97"/>
      <c r="S24" s="104"/>
      <c r="U24" s="135"/>
      <c r="V24" s="135"/>
      <c r="W24" s="135"/>
      <c r="X24" s="135"/>
      <c r="Y24" s="135"/>
      <c r="Z24" s="135"/>
      <c r="AA24" s="135"/>
      <c r="AB24" s="135"/>
      <c r="AC24" s="135"/>
      <c r="AD24" s="135"/>
      <c r="AE24" s="135"/>
      <c r="AF24" s="135"/>
    </row>
    <row r="25" spans="1:32" s="8" customFormat="1" ht="18" customHeight="1" x14ac:dyDescent="0.25">
      <c r="A25" s="23"/>
      <c r="B25" s="29" t="s">
        <v>1</v>
      </c>
      <c r="C25" s="162">
        <v>10.551362016945989</v>
      </c>
      <c r="D25" s="161">
        <v>10.807346701423198</v>
      </c>
      <c r="E25" s="161">
        <v>9.9</v>
      </c>
      <c r="F25" s="160">
        <v>10.199999999999999</v>
      </c>
      <c r="G25" s="159">
        <v>9.5</v>
      </c>
      <c r="H25" s="35"/>
      <c r="I25" s="69"/>
      <c r="J25" s="158">
        <v>10.199999999999999</v>
      </c>
      <c r="K25" s="170">
        <f>+IF(ISERROR(J25-D25),"*",(J25-D25))</f>
        <v>-0.60734670142319835</v>
      </c>
      <c r="L25" s="209"/>
      <c r="M25" s="209"/>
      <c r="N25" s="67"/>
      <c r="P25" s="103"/>
      <c r="Q25" s="97"/>
      <c r="R25" s="97"/>
      <c r="S25" s="104"/>
      <c r="U25" s="135"/>
      <c r="V25" s="135"/>
      <c r="W25" s="135"/>
      <c r="X25" s="135"/>
      <c r="Y25" s="135"/>
      <c r="Z25" s="135"/>
      <c r="AA25" s="135"/>
      <c r="AB25" s="135"/>
      <c r="AC25" s="135"/>
      <c r="AD25" s="135"/>
      <c r="AE25" s="135"/>
      <c r="AF25" s="135"/>
    </row>
    <row r="26" spans="1:32" s="8" customFormat="1" ht="18" customHeight="1" x14ac:dyDescent="0.25">
      <c r="A26" s="23"/>
      <c r="B26" s="29" t="s">
        <v>2</v>
      </c>
      <c r="C26" s="162">
        <v>32.889384793460074</v>
      </c>
      <c r="D26" s="161">
        <v>32.947021465220182</v>
      </c>
      <c r="E26" s="161">
        <v>31.2</v>
      </c>
      <c r="F26" s="160">
        <v>31.2</v>
      </c>
      <c r="G26" s="159">
        <v>30.7</v>
      </c>
      <c r="H26" s="35"/>
      <c r="I26" s="69"/>
      <c r="J26" s="158">
        <v>31.3</v>
      </c>
      <c r="K26" s="170">
        <f>+IF(ISERROR(J26-D26),"*",(J26-D26))</f>
        <v>-1.6470214652201811</v>
      </c>
      <c r="L26" s="209"/>
      <c r="M26" s="209"/>
      <c r="N26" s="67"/>
      <c r="P26" s="103"/>
      <c r="Q26" s="97"/>
      <c r="R26" s="97"/>
      <c r="S26" s="104"/>
      <c r="U26" s="135"/>
      <c r="V26" s="135"/>
      <c r="W26" s="135"/>
      <c r="X26" s="135"/>
      <c r="Y26" s="135"/>
      <c r="Z26" s="135"/>
      <c r="AA26" s="135"/>
      <c r="AB26" s="135"/>
      <c r="AC26" s="135"/>
      <c r="AD26" s="135"/>
      <c r="AE26" s="135"/>
      <c r="AF26" s="135"/>
    </row>
    <row r="27" spans="1:32" s="8" customFormat="1" ht="18" customHeight="1" thickBot="1" x14ac:dyDescent="0.3">
      <c r="A27" s="23"/>
      <c r="B27" s="30" t="s">
        <v>3</v>
      </c>
      <c r="C27" s="156">
        <v>53.521567404848881</v>
      </c>
      <c r="D27" s="155">
        <v>52.612173092890643</v>
      </c>
      <c r="E27" s="155">
        <v>55.7</v>
      </c>
      <c r="F27" s="154">
        <v>55.6</v>
      </c>
      <c r="G27" s="153">
        <v>56.6</v>
      </c>
      <c r="H27" s="35"/>
      <c r="I27" s="69"/>
      <c r="J27" s="152">
        <v>55.2</v>
      </c>
      <c r="K27" s="169">
        <f>+IF(ISERROR(J27-D27),"*",(J27-D27))</f>
        <v>2.5878269071093598</v>
      </c>
      <c r="L27" s="209"/>
      <c r="M27" s="209"/>
      <c r="N27" s="67"/>
      <c r="P27" s="103"/>
      <c r="Q27" s="97"/>
      <c r="R27" s="97"/>
      <c r="S27" s="104"/>
      <c r="U27" s="135"/>
      <c r="V27" s="135"/>
      <c r="W27" s="135"/>
      <c r="X27" s="135"/>
      <c r="Y27" s="135"/>
      <c r="Z27" s="135"/>
      <c r="AA27" s="135"/>
      <c r="AB27" s="135"/>
      <c r="AC27" s="135"/>
      <c r="AD27" s="135"/>
      <c r="AE27" s="135"/>
      <c r="AF27" s="135"/>
    </row>
    <row r="28" spans="1:32" ht="8.25" customHeight="1" thickBot="1" x14ac:dyDescent="0.3">
      <c r="A28" s="1"/>
      <c r="B28" s="32"/>
      <c r="C28" s="186"/>
      <c r="D28" s="186"/>
      <c r="E28" s="186"/>
      <c r="F28" s="186"/>
      <c r="G28" s="186"/>
      <c r="H28" s="36"/>
      <c r="I28" s="70"/>
      <c r="J28" s="186"/>
      <c r="K28" s="188"/>
      <c r="L28" s="213"/>
      <c r="M28" s="213"/>
      <c r="N28" s="9"/>
      <c r="P28" s="103"/>
      <c r="Q28" s="97"/>
      <c r="R28" s="97"/>
      <c r="S28" s="104"/>
      <c r="T28" s="8"/>
      <c r="U28" s="135"/>
      <c r="V28" s="135"/>
      <c r="W28" s="134"/>
      <c r="X28" s="134"/>
      <c r="Y28" s="134"/>
      <c r="Z28" s="134"/>
      <c r="AA28" s="134"/>
      <c r="AB28" s="134"/>
      <c r="AC28" s="134"/>
      <c r="AD28" s="134"/>
      <c r="AE28" s="134"/>
      <c r="AF28" s="134"/>
    </row>
    <row r="29" spans="1:32" s="8" customFormat="1" ht="18" customHeight="1" x14ac:dyDescent="0.25">
      <c r="A29" s="23"/>
      <c r="B29" s="31" t="s">
        <v>4</v>
      </c>
      <c r="C29" s="184">
        <v>65.41477198531156</v>
      </c>
      <c r="D29" s="183">
        <v>66.673002055435077</v>
      </c>
      <c r="E29" s="183">
        <v>67</v>
      </c>
      <c r="F29" s="182">
        <v>66.7</v>
      </c>
      <c r="G29" s="181">
        <v>65.3</v>
      </c>
      <c r="H29" s="35"/>
      <c r="I29" s="69"/>
      <c r="J29" s="180">
        <v>65.7</v>
      </c>
      <c r="K29" s="187">
        <f>+IF(ISERROR(J29-D29),"*",(J29-D29))</f>
        <v>-0.97300205543507445</v>
      </c>
      <c r="L29" s="209"/>
      <c r="M29" s="209"/>
      <c r="N29" s="67"/>
      <c r="P29" s="101"/>
      <c r="Q29" s="96"/>
      <c r="R29" s="96"/>
      <c r="S29" s="102"/>
      <c r="T29" s="6"/>
      <c r="U29" s="134"/>
      <c r="V29" s="134"/>
      <c r="W29" s="135"/>
      <c r="X29" s="135"/>
      <c r="Y29" s="135"/>
      <c r="Z29" s="135"/>
      <c r="AA29" s="135"/>
      <c r="AB29" s="135"/>
      <c r="AC29" s="135"/>
      <c r="AD29" s="135"/>
      <c r="AE29" s="135"/>
      <c r="AF29" s="135"/>
    </row>
    <row r="30" spans="1:32" s="8" customFormat="1" ht="18" customHeight="1" thickBot="1" x14ac:dyDescent="0.3">
      <c r="A30" s="23"/>
      <c r="B30" s="30" t="s">
        <v>5</v>
      </c>
      <c r="C30" s="156">
        <v>34.58522801468844</v>
      </c>
      <c r="D30" s="155">
        <v>33.32699794456493</v>
      </c>
      <c r="E30" s="155">
        <v>33</v>
      </c>
      <c r="F30" s="154">
        <v>33.299999999999997</v>
      </c>
      <c r="G30" s="153">
        <v>34.700000000000003</v>
      </c>
      <c r="H30" s="35"/>
      <c r="I30" s="69"/>
      <c r="J30" s="152">
        <v>34.299999999999997</v>
      </c>
      <c r="K30" s="169">
        <f>+IF(ISERROR(J30-D30),"*",(J30-D30))</f>
        <v>0.97300205543506735</v>
      </c>
      <c r="L30" s="209"/>
      <c r="M30" s="209"/>
      <c r="N30" s="67"/>
      <c r="P30" s="105"/>
      <c r="Q30" s="106"/>
      <c r="R30" s="106"/>
      <c r="S30" s="107"/>
      <c r="U30" s="135"/>
      <c r="V30" s="135"/>
      <c r="W30" s="135"/>
      <c r="X30" s="135"/>
      <c r="Y30" s="135"/>
      <c r="Z30" s="135"/>
      <c r="AA30" s="135"/>
      <c r="AB30" s="135"/>
      <c r="AC30" s="135"/>
      <c r="AD30" s="135"/>
      <c r="AE30" s="135"/>
      <c r="AF30" s="135"/>
    </row>
    <row r="31" spans="1:32" ht="12.95" customHeight="1" x14ac:dyDescent="0.25">
      <c r="A31"/>
      <c r="B31" s="43"/>
      <c r="C31"/>
      <c r="D31"/>
      <c r="E31"/>
      <c r="F31"/>
      <c r="G31"/>
      <c r="H31"/>
      <c r="I31" s="9"/>
      <c r="J31"/>
      <c r="K31"/>
      <c r="L31" s="9"/>
      <c r="M31" s="9"/>
      <c r="N31" s="9"/>
      <c r="P31" s="8"/>
      <c r="Q31" s="8"/>
      <c r="R31" s="8"/>
      <c r="S31" s="8"/>
      <c r="T31" s="8"/>
      <c r="U31" s="8"/>
      <c r="V31" s="8"/>
    </row>
    <row r="32" spans="1:32" ht="12.95" customHeight="1" x14ac:dyDescent="0.25">
      <c r="A32" s="1"/>
      <c r="B32" s="44"/>
      <c r="C32" s="147"/>
      <c r="D32" s="147"/>
      <c r="E32" s="147"/>
      <c r="F32" s="147"/>
      <c r="G32" s="147"/>
      <c r="H32"/>
      <c r="I32" s="9"/>
      <c r="J32" s="147"/>
      <c r="K32" s="147"/>
      <c r="L32" s="128"/>
      <c r="M32" s="147"/>
      <c r="N32" s="9"/>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168">
        <v>11.977114284285147</v>
      </c>
      <c r="D35" s="167">
        <v>8.5656348192499117</v>
      </c>
      <c r="E35" s="167">
        <v>7.9</v>
      </c>
      <c r="F35" s="166">
        <v>8</v>
      </c>
      <c r="G35" s="165">
        <v>11.7</v>
      </c>
      <c r="H35" s="35"/>
      <c r="I35" s="69"/>
      <c r="J35" s="164">
        <v>7.8</v>
      </c>
      <c r="K35" s="163">
        <f>+IF(ISERROR(J35/D35-1),"*",(J35/D35-1))</f>
        <v>-8.9384480590891879E-2</v>
      </c>
      <c r="L35" s="207"/>
      <c r="M35" s="207"/>
      <c r="N35" s="67"/>
      <c r="P35" s="6"/>
      <c r="Q35" s="6"/>
      <c r="R35" s="6"/>
      <c r="S35" s="6"/>
      <c r="T35" s="6"/>
      <c r="U35" s="6"/>
      <c r="V35" s="6"/>
    </row>
    <row r="36" spans="1:22" s="8" customFormat="1" ht="18" customHeight="1" x14ac:dyDescent="0.25">
      <c r="A36" s="23"/>
      <c r="B36" s="29" t="s">
        <v>0</v>
      </c>
      <c r="C36" s="162">
        <v>5.8387479102235904</v>
      </c>
      <c r="D36" s="161">
        <v>4.9151350316697986</v>
      </c>
      <c r="E36" s="161">
        <v>4.0999999999999996</v>
      </c>
      <c r="F36" s="160">
        <v>4.5999999999999996</v>
      </c>
      <c r="G36" s="159">
        <v>6</v>
      </c>
      <c r="H36" s="35"/>
      <c r="I36" s="69"/>
      <c r="J36" s="158">
        <v>3.9</v>
      </c>
      <c r="K36" s="157">
        <f>+IF(ISERROR(J36/D36-1),"*",(J36/D36-1))</f>
        <v>-0.20653248082279663</v>
      </c>
      <c r="L36" s="205"/>
      <c r="M36" s="205"/>
      <c r="N36" s="67"/>
    </row>
    <row r="37" spans="1:22" s="8" customFormat="1" ht="18" customHeight="1" x14ac:dyDescent="0.25">
      <c r="A37" s="23"/>
      <c r="B37" s="29" t="s">
        <v>1</v>
      </c>
      <c r="C37" s="162">
        <v>8.8562461911256207</v>
      </c>
      <c r="D37" s="161">
        <v>6.1145016597804611</v>
      </c>
      <c r="E37" s="161">
        <v>5.3</v>
      </c>
      <c r="F37" s="160">
        <v>5.7</v>
      </c>
      <c r="G37" s="159">
        <v>7.9</v>
      </c>
      <c r="H37" s="35"/>
      <c r="I37" s="69"/>
      <c r="J37" s="158">
        <v>5.7</v>
      </c>
      <c r="K37" s="157">
        <f>+IF(ISERROR(J37/D37-1),"*",(J37/D37-1))</f>
        <v>-6.7789933316551476E-2</v>
      </c>
      <c r="L37" s="205"/>
      <c r="M37" s="205"/>
      <c r="N37" s="67"/>
    </row>
    <row r="38" spans="1:22" s="8" customFormat="1" ht="18" customHeight="1" x14ac:dyDescent="0.25">
      <c r="A38" s="23"/>
      <c r="B38" s="29" t="s">
        <v>2</v>
      </c>
      <c r="C38" s="162">
        <v>11.285144916077897</v>
      </c>
      <c r="D38" s="161">
        <v>8.294102175135535</v>
      </c>
      <c r="E38" s="161">
        <v>7.4</v>
      </c>
      <c r="F38" s="160">
        <v>7.4</v>
      </c>
      <c r="G38" s="159">
        <v>10.9</v>
      </c>
      <c r="H38" s="35"/>
      <c r="I38" s="69"/>
      <c r="J38" s="158">
        <v>7.5</v>
      </c>
      <c r="K38" s="157">
        <f>+IF(ISERROR(J38/D38-1),"*",(J38/D38-1))</f>
        <v>-9.5742994041734031E-2</v>
      </c>
      <c r="L38" s="205"/>
      <c r="M38" s="205"/>
      <c r="N38" s="67"/>
    </row>
    <row r="39" spans="1:22" s="8" customFormat="1" ht="18" customHeight="1" thickBot="1" x14ac:dyDescent="0.3">
      <c r="A39" s="23"/>
      <c r="B39" s="30" t="s">
        <v>3</v>
      </c>
      <c r="C39" s="156">
        <v>14.85905545430299</v>
      </c>
      <c r="D39" s="155">
        <v>10.49651680360205</v>
      </c>
      <c r="E39" s="155">
        <v>9.6</v>
      </c>
      <c r="F39" s="154">
        <v>9.8000000000000007</v>
      </c>
      <c r="G39" s="153">
        <v>14.8</v>
      </c>
      <c r="H39" s="35"/>
      <c r="I39" s="69"/>
      <c r="J39" s="152">
        <v>9.5</v>
      </c>
      <c r="K39" s="151">
        <f>+IF(ISERROR(J39/D39-1),"*",(J39/D39-1))</f>
        <v>-9.4937856266764542E-2</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4">
        <v>14.289751259169021</v>
      </c>
      <c r="D41" s="183">
        <v>10.139153260065575</v>
      </c>
      <c r="E41" s="183">
        <v>9.3000000000000007</v>
      </c>
      <c r="F41" s="182">
        <v>9.5</v>
      </c>
      <c r="G41" s="181">
        <v>14</v>
      </c>
      <c r="H41" s="35"/>
      <c r="I41" s="69"/>
      <c r="J41" s="180">
        <v>9.1</v>
      </c>
      <c r="K41" s="179">
        <f>+IF(ISERROR(J41/D41-1),"*",(J41/D41-1))</f>
        <v>-0.1024891559888359</v>
      </c>
      <c r="L41" s="205"/>
      <c r="M41" s="177"/>
      <c r="N41" s="67"/>
    </row>
    <row r="42" spans="1:22" s="8" customFormat="1" ht="18" customHeight="1" thickBot="1" x14ac:dyDescent="0.3">
      <c r="A42" s="23"/>
      <c r="B42" s="30" t="s">
        <v>5</v>
      </c>
      <c r="C42" s="156">
        <v>9.1415740117897339</v>
      </c>
      <c r="D42" s="155">
        <v>6.4768017509421645</v>
      </c>
      <c r="E42" s="155">
        <v>5.9</v>
      </c>
      <c r="F42" s="154">
        <v>6.1</v>
      </c>
      <c r="G42" s="153">
        <v>8.8000000000000007</v>
      </c>
      <c r="H42" s="35"/>
      <c r="I42" s="69"/>
      <c r="J42" s="152">
        <v>6</v>
      </c>
      <c r="K42" s="151">
        <f>+IF(ISERROR(J42/D42-1),"*",(J42/D42-1))</f>
        <v>-7.3616851229513891E-2</v>
      </c>
      <c r="L42" s="205"/>
      <c r="M42" s="177"/>
      <c r="N42" s="67"/>
      <c r="P42" s="6"/>
      <c r="Q42" s="6"/>
      <c r="R42" s="6"/>
      <c r="S42" s="6"/>
      <c r="T42" s="6"/>
      <c r="U42" s="6"/>
      <c r="V42" s="6"/>
    </row>
    <row r="43" spans="1:22" s="8" customFormat="1" ht="12.95" customHeight="1" x14ac:dyDescent="0.25">
      <c r="A43" s="23"/>
      <c r="B43" s="118"/>
      <c r="C43" s="178"/>
      <c r="D43" s="178"/>
      <c r="E43" s="178"/>
      <c r="F43" s="178"/>
      <c r="G43" s="178"/>
      <c r="H43" s="35"/>
      <c r="I43" s="69"/>
      <c r="J43" s="178"/>
      <c r="K43" s="177"/>
      <c r="L43" s="205"/>
      <c r="M43" s="177"/>
      <c r="N43" s="67"/>
      <c r="P43" s="6"/>
      <c r="Q43" s="6"/>
      <c r="R43" s="6"/>
      <c r="S43" s="6"/>
      <c r="T43" s="6"/>
      <c r="U43" s="6"/>
      <c r="V43" s="6"/>
    </row>
    <row r="44" spans="1:22" ht="12.95" customHeight="1" x14ac:dyDescent="0.25">
      <c r="A44" s="1"/>
      <c r="B44" s="44"/>
      <c r="C44" s="38"/>
      <c r="D44" s="38"/>
      <c r="E44" s="38"/>
      <c r="F44" s="38"/>
      <c r="G44" s="38"/>
      <c r="H44" s="36"/>
      <c r="I44" s="70"/>
      <c r="J44" s="38"/>
      <c r="K44" s="38"/>
      <c r="L44" s="129"/>
      <c r="M44" s="38"/>
      <c r="N44" s="9"/>
      <c r="P44" s="8"/>
      <c r="Q44" s="8"/>
      <c r="R44" s="8"/>
      <c r="S44" s="8"/>
      <c r="T44" s="8"/>
      <c r="U44" s="8"/>
      <c r="V44" s="8"/>
    </row>
    <row r="45" spans="1:22" ht="24.75" customHeight="1" x14ac:dyDescent="0.25">
      <c r="A45" s="1"/>
      <c r="B45" s="12"/>
      <c r="C45" s="13"/>
      <c r="D45" s="13"/>
      <c r="E45" s="13"/>
      <c r="F45" s="13"/>
      <c r="G45" s="13"/>
      <c r="H45" s="9"/>
      <c r="I45" s="9"/>
      <c r="J45" s="13"/>
      <c r="K45" s="13"/>
      <c r="L45" s="13"/>
      <c r="M45" s="13"/>
      <c r="N45" s="9"/>
      <c r="P45" s="8"/>
      <c r="Q45" s="8"/>
      <c r="R45" s="8"/>
      <c r="S45" s="8"/>
      <c r="T45" s="8"/>
      <c r="U45" s="8"/>
      <c r="V45" s="8"/>
    </row>
    <row r="46" spans="1:22" ht="27.75" customHeight="1" thickBot="1" x14ac:dyDescent="0.3">
      <c r="A46" s="1"/>
      <c r="B46" s="12"/>
      <c r="C46" s="13"/>
      <c r="D46" s="13"/>
      <c r="E46" s="13"/>
      <c r="F46" s="13"/>
      <c r="G46" s="13"/>
      <c r="H46" s="9"/>
      <c r="I46" s="9"/>
      <c r="J46" s="13"/>
      <c r="K46" s="13"/>
      <c r="L46" s="13"/>
      <c r="M46" s="13"/>
      <c r="N46" s="9"/>
    </row>
    <row r="47" spans="1:22"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2" s="8" customFormat="1" ht="18" customHeight="1" x14ac:dyDescent="0.25">
      <c r="A48" s="23"/>
      <c r="B48" s="26" t="s">
        <v>6</v>
      </c>
      <c r="C48" s="176">
        <v>100</v>
      </c>
      <c r="D48" s="175">
        <v>100</v>
      </c>
      <c r="E48" s="175">
        <v>100</v>
      </c>
      <c r="F48" s="174">
        <v>100</v>
      </c>
      <c r="G48" s="173">
        <v>100</v>
      </c>
      <c r="H48" s="5"/>
      <c r="I48" s="67"/>
      <c r="J48" s="172">
        <v>100</v>
      </c>
      <c r="K48" s="171">
        <f t="shared" ref="K48:K56" si="2">+IF(ISERROR(J48-D48),"*",(J48-D48))</f>
        <v>0</v>
      </c>
      <c r="L48" s="211"/>
      <c r="M48" s="210"/>
      <c r="N48" s="67"/>
      <c r="P48" s="6"/>
      <c r="Q48" s="6"/>
      <c r="R48" s="6"/>
      <c r="S48" s="6"/>
      <c r="T48" s="6"/>
      <c r="U48" s="6"/>
      <c r="V48" s="6"/>
    </row>
    <row r="49" spans="1:22" s="8" customFormat="1" ht="18" customHeight="1" x14ac:dyDescent="0.25">
      <c r="A49" s="23"/>
      <c r="B49" s="24" t="s">
        <v>7</v>
      </c>
      <c r="C49" s="162">
        <v>6.7819275601016509</v>
      </c>
      <c r="D49" s="161">
        <v>5.6785222349069855</v>
      </c>
      <c r="E49" s="161">
        <v>6.4</v>
      </c>
      <c r="F49" s="160">
        <v>6.5</v>
      </c>
      <c r="G49" s="159">
        <v>6.5</v>
      </c>
      <c r="H49" s="5"/>
      <c r="I49" s="67"/>
      <c r="J49" s="158">
        <v>5.9</v>
      </c>
      <c r="K49" s="170">
        <f t="shared" si="2"/>
        <v>0.22147776509301487</v>
      </c>
      <c r="L49" s="209"/>
      <c r="M49" s="209"/>
      <c r="N49" s="67"/>
      <c r="P49" s="6"/>
      <c r="Q49" s="6"/>
      <c r="R49" s="6"/>
      <c r="S49" s="6"/>
      <c r="T49" s="6"/>
      <c r="U49" s="6"/>
      <c r="V49" s="6"/>
    </row>
    <row r="50" spans="1:22" s="8" customFormat="1" ht="18" customHeight="1" x14ac:dyDescent="0.25">
      <c r="A50" s="23"/>
      <c r="B50" s="24" t="s">
        <v>8</v>
      </c>
      <c r="C50" s="162">
        <v>10.247850643388324</v>
      </c>
      <c r="D50" s="161">
        <v>9.6401604070088709</v>
      </c>
      <c r="E50" s="161">
        <v>10.1</v>
      </c>
      <c r="F50" s="160">
        <v>10.3</v>
      </c>
      <c r="G50" s="159">
        <v>10.199999999999999</v>
      </c>
      <c r="H50" s="35"/>
      <c r="I50" s="69"/>
      <c r="J50" s="158">
        <v>10.4</v>
      </c>
      <c r="K50" s="170">
        <f t="shared" si="2"/>
        <v>0.75983959299112946</v>
      </c>
      <c r="L50" s="209"/>
      <c r="M50" s="208"/>
      <c r="N50" s="67"/>
    </row>
    <row r="51" spans="1:22" s="8" customFormat="1" ht="18" customHeight="1" x14ac:dyDescent="0.25">
      <c r="A51" s="23"/>
      <c r="B51" s="24" t="s">
        <v>9</v>
      </c>
      <c r="C51" s="162">
        <v>13.228091261938117</v>
      </c>
      <c r="D51" s="161">
        <v>14.006997038310642</v>
      </c>
      <c r="E51" s="161">
        <v>13.8</v>
      </c>
      <c r="F51" s="160">
        <v>14.1</v>
      </c>
      <c r="G51" s="159">
        <v>12.8</v>
      </c>
      <c r="H51" s="35"/>
      <c r="I51" s="69"/>
      <c r="J51" s="158">
        <v>13.7</v>
      </c>
      <c r="K51" s="170">
        <f t="shared" si="2"/>
        <v>-0.30699703831064262</v>
      </c>
      <c r="L51" s="209"/>
      <c r="M51" s="208"/>
      <c r="N51" s="67"/>
    </row>
    <row r="52" spans="1:22" s="8" customFormat="1" ht="18" customHeight="1" x14ac:dyDescent="0.25">
      <c r="A52" s="23"/>
      <c r="B52" s="24" t="s">
        <v>10</v>
      </c>
      <c r="C52" s="162">
        <v>26.988316388028004</v>
      </c>
      <c r="D52" s="161">
        <v>28.712632219773376</v>
      </c>
      <c r="E52" s="161">
        <v>27.9</v>
      </c>
      <c r="F52" s="160">
        <v>27.4</v>
      </c>
      <c r="G52" s="159">
        <v>26.1</v>
      </c>
      <c r="H52" s="35"/>
      <c r="I52" s="69"/>
      <c r="J52" s="158">
        <v>27</v>
      </c>
      <c r="K52" s="170">
        <f t="shared" si="2"/>
        <v>-1.7126322197733757</v>
      </c>
      <c r="L52" s="209"/>
      <c r="M52" s="208"/>
      <c r="N52" s="67"/>
    </row>
    <row r="53" spans="1:22" s="8" customFormat="1" ht="18" customHeight="1" x14ac:dyDescent="0.25">
      <c r="A53" s="23"/>
      <c r="B53" s="24" t="s">
        <v>11</v>
      </c>
      <c r="C53" s="162">
        <v>12.641624397410995</v>
      </c>
      <c r="D53" s="161">
        <v>12.636998586495048</v>
      </c>
      <c r="E53" s="161">
        <v>12.5</v>
      </c>
      <c r="F53" s="160">
        <v>12.1</v>
      </c>
      <c r="G53" s="159">
        <v>13.5</v>
      </c>
      <c r="H53" s="35"/>
      <c r="I53" s="69"/>
      <c r="J53" s="158">
        <v>13.8</v>
      </c>
      <c r="K53" s="170">
        <f t="shared" si="2"/>
        <v>1.1630014135049525</v>
      </c>
      <c r="L53" s="209"/>
      <c r="M53" s="208"/>
      <c r="N53" s="67"/>
    </row>
    <row r="54" spans="1:22" s="8" customFormat="1" ht="18" customHeight="1" x14ac:dyDescent="0.25">
      <c r="A54" s="23"/>
      <c r="B54" s="24" t="s">
        <v>12</v>
      </c>
      <c r="C54" s="162">
        <v>11.209434675625767</v>
      </c>
      <c r="D54" s="161">
        <v>11.686828726750488</v>
      </c>
      <c r="E54" s="161">
        <v>10.6</v>
      </c>
      <c r="F54" s="160">
        <v>11.3</v>
      </c>
      <c r="G54" s="159">
        <v>10.6</v>
      </c>
      <c r="H54" s="35"/>
      <c r="I54" s="69"/>
      <c r="J54" s="158">
        <v>11.4</v>
      </c>
      <c r="K54" s="170">
        <f t="shared" si="2"/>
        <v>-0.28682872675048721</v>
      </c>
      <c r="L54" s="209"/>
      <c r="M54" s="208"/>
      <c r="N54" s="67"/>
    </row>
    <row r="55" spans="1:22" s="8" customFormat="1" ht="18" customHeight="1" x14ac:dyDescent="0.25">
      <c r="A55" s="23"/>
      <c r="B55" s="24" t="s">
        <v>13</v>
      </c>
      <c r="C55" s="162">
        <v>10.478874260159833</v>
      </c>
      <c r="D55" s="161">
        <v>9.7201058807092444</v>
      </c>
      <c r="E55" s="161">
        <v>10.5</v>
      </c>
      <c r="F55" s="160">
        <v>10.5</v>
      </c>
      <c r="G55" s="159">
        <v>11</v>
      </c>
      <c r="H55" s="35"/>
      <c r="I55" s="69"/>
      <c r="J55" s="158">
        <v>9.1999999999999993</v>
      </c>
      <c r="K55" s="170">
        <f t="shared" si="2"/>
        <v>-0.52010588070924513</v>
      </c>
      <c r="L55" s="209"/>
      <c r="M55" s="208"/>
      <c r="N55" s="67"/>
    </row>
    <row r="56" spans="1:22" s="8" customFormat="1" ht="18" customHeight="1" thickBot="1" x14ac:dyDescent="0.3">
      <c r="A56" s="23"/>
      <c r="B56" s="25" t="s">
        <v>14</v>
      </c>
      <c r="C56" s="156">
        <v>8.4238780785794525</v>
      </c>
      <c r="D56" s="155">
        <v>7.9177570038561962</v>
      </c>
      <c r="E56" s="155">
        <v>8.1</v>
      </c>
      <c r="F56" s="154">
        <v>7.9</v>
      </c>
      <c r="G56" s="153">
        <v>9.1999999999999993</v>
      </c>
      <c r="H56" s="35"/>
      <c r="I56" s="69"/>
      <c r="J56" s="152">
        <v>8.6</v>
      </c>
      <c r="K56" s="169">
        <f t="shared" si="2"/>
        <v>0.68224299614380346</v>
      </c>
      <c r="L56" s="209"/>
      <c r="M56" s="208"/>
      <c r="N56" s="67"/>
    </row>
    <row r="57" spans="1:22" s="8" customFormat="1" ht="12.95" customHeight="1" x14ac:dyDescent="0.25">
      <c r="A57" s="23"/>
      <c r="B57" s="124"/>
      <c r="C57" s="178"/>
      <c r="D57" s="178"/>
      <c r="E57" s="178"/>
      <c r="F57" s="178"/>
      <c r="G57" s="178"/>
      <c r="H57" s="35"/>
      <c r="I57" s="69"/>
      <c r="J57" s="178"/>
      <c r="K57" s="208"/>
      <c r="L57" s="209"/>
      <c r="M57" s="208"/>
      <c r="N57" s="67"/>
    </row>
    <row r="58" spans="1:22" ht="12.95" customHeight="1" x14ac:dyDescent="0.25">
      <c r="A58" s="1"/>
      <c r="B58" s="44"/>
      <c r="C58" s="38"/>
      <c r="D58" s="38"/>
      <c r="E58" s="38"/>
      <c r="F58" s="38"/>
      <c r="G58" s="38"/>
      <c r="H58" s="36"/>
      <c r="I58" s="70"/>
      <c r="J58" s="38"/>
      <c r="K58" s="38"/>
      <c r="L58" s="129"/>
      <c r="M58" s="38"/>
      <c r="N58" s="9"/>
      <c r="P58" s="8"/>
      <c r="Q58" s="8"/>
      <c r="R58" s="8"/>
      <c r="S58" s="8"/>
      <c r="T58" s="8"/>
      <c r="U58" s="8"/>
      <c r="V58" s="8"/>
    </row>
    <row r="59" spans="1:22"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2"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2" s="8" customFormat="1" ht="18" customHeight="1" x14ac:dyDescent="0.25">
      <c r="A61" s="23"/>
      <c r="B61" s="26" t="s">
        <v>6</v>
      </c>
      <c r="C61" s="168">
        <v>11.977114284285147</v>
      </c>
      <c r="D61" s="167">
        <v>8.5656348192499117</v>
      </c>
      <c r="E61" s="167">
        <v>7.9</v>
      </c>
      <c r="F61" s="166">
        <v>8</v>
      </c>
      <c r="G61" s="165">
        <v>11.7</v>
      </c>
      <c r="H61" s="5"/>
      <c r="I61" s="67"/>
      <c r="J61" s="164">
        <v>7.8</v>
      </c>
      <c r="K61" s="163">
        <f t="shared" ref="K61:K69" si="3">+IF(ISERROR(J61/D61-1),"*",(J61/D61-1))</f>
        <v>-8.9384480590891879E-2</v>
      </c>
      <c r="L61" s="207"/>
      <c r="M61" s="206"/>
      <c r="N61" s="67"/>
      <c r="P61" s="6"/>
      <c r="Q61" s="6"/>
      <c r="R61" s="6"/>
      <c r="S61" s="6"/>
      <c r="T61" s="6"/>
      <c r="U61" s="6"/>
      <c r="V61" s="6"/>
    </row>
    <row r="62" spans="1:22" s="8" customFormat="1" ht="18" customHeight="1" x14ac:dyDescent="0.25">
      <c r="A62" s="23"/>
      <c r="B62" s="24" t="s">
        <v>7</v>
      </c>
      <c r="C62" s="162">
        <v>9.1286220591490359</v>
      </c>
      <c r="D62" s="161">
        <v>6.1240741081688501</v>
      </c>
      <c r="E62" s="161">
        <v>5.5</v>
      </c>
      <c r="F62" s="160">
        <v>6.4</v>
      </c>
      <c r="G62" s="159">
        <v>8.9</v>
      </c>
      <c r="H62" s="35"/>
      <c r="I62" s="69"/>
      <c r="J62" s="158">
        <v>5.7</v>
      </c>
      <c r="K62" s="157">
        <f t="shared" si="3"/>
        <v>-6.9247056890311187E-2</v>
      </c>
      <c r="L62" s="205"/>
      <c r="M62" s="205"/>
      <c r="N62" s="67"/>
      <c r="P62" s="6"/>
      <c r="Q62" s="6"/>
      <c r="R62" s="6"/>
      <c r="S62" s="6"/>
      <c r="T62" s="6"/>
      <c r="U62" s="6"/>
      <c r="V62" s="6"/>
    </row>
    <row r="63" spans="1:22" s="8" customFormat="1" ht="18" customHeight="1" x14ac:dyDescent="0.25">
      <c r="A63" s="23"/>
      <c r="B63" s="24" t="s">
        <v>8</v>
      </c>
      <c r="C63" s="162">
        <v>9.8989965186074418</v>
      </c>
      <c r="D63" s="161">
        <v>7.1085810673131045</v>
      </c>
      <c r="E63" s="161">
        <v>6.3</v>
      </c>
      <c r="F63" s="160">
        <v>7</v>
      </c>
      <c r="G63" s="159">
        <v>10.199999999999999</v>
      </c>
      <c r="H63" s="35"/>
      <c r="I63" s="69"/>
      <c r="J63" s="158">
        <v>6.9</v>
      </c>
      <c r="K63" s="157">
        <f t="shared" si="3"/>
        <v>-2.934215215919922E-2</v>
      </c>
      <c r="L63" s="205"/>
      <c r="M63" s="177"/>
      <c r="N63" s="67"/>
    </row>
    <row r="64" spans="1:22" s="8" customFormat="1" ht="18" customHeight="1" x14ac:dyDescent="0.25">
      <c r="A64" s="23"/>
      <c r="B64" s="24" t="s">
        <v>9</v>
      </c>
      <c r="C64" s="162">
        <v>11.502787016160205</v>
      </c>
      <c r="D64" s="161">
        <v>8.3835903192659647</v>
      </c>
      <c r="E64" s="161">
        <v>7.3</v>
      </c>
      <c r="F64" s="160">
        <v>7.6</v>
      </c>
      <c r="G64" s="159">
        <v>10.4</v>
      </c>
      <c r="H64" s="35"/>
      <c r="I64" s="69"/>
      <c r="J64" s="158">
        <v>7.3</v>
      </c>
      <c r="K64" s="157">
        <f t="shared" si="3"/>
        <v>-0.12925134435252794</v>
      </c>
      <c r="L64" s="205"/>
      <c r="M64" s="177"/>
      <c r="N64" s="67"/>
    </row>
    <row r="65" spans="1:22" s="8" customFormat="1" ht="18" customHeight="1" x14ac:dyDescent="0.25">
      <c r="A65" s="23"/>
      <c r="B65" s="24" t="s">
        <v>10</v>
      </c>
      <c r="C65" s="162">
        <v>14.925872743915468</v>
      </c>
      <c r="D65" s="161">
        <v>10.998088694578719</v>
      </c>
      <c r="E65" s="161">
        <v>9.6999999999999993</v>
      </c>
      <c r="F65" s="160">
        <v>9.9</v>
      </c>
      <c r="G65" s="159">
        <v>14.8</v>
      </c>
      <c r="H65" s="35"/>
      <c r="I65" s="69"/>
      <c r="J65" s="158">
        <v>10</v>
      </c>
      <c r="K65" s="157">
        <f t="shared" si="3"/>
        <v>-9.0751104332401522E-2</v>
      </c>
      <c r="L65" s="205"/>
      <c r="M65" s="177"/>
      <c r="N65" s="67"/>
    </row>
    <row r="66" spans="1:22" s="8" customFormat="1" ht="18" customHeight="1" x14ac:dyDescent="0.25">
      <c r="A66" s="23"/>
      <c r="B66" s="24" t="s">
        <v>11</v>
      </c>
      <c r="C66" s="162">
        <v>11.945478662575399</v>
      </c>
      <c r="D66" s="161">
        <v>8.4828881244066245</v>
      </c>
      <c r="E66" s="161">
        <v>7.7</v>
      </c>
      <c r="F66" s="160">
        <v>7.6</v>
      </c>
      <c r="G66" s="159">
        <v>12.6</v>
      </c>
      <c r="H66" s="35"/>
      <c r="I66" s="69"/>
      <c r="J66" s="158">
        <v>8.1</v>
      </c>
      <c r="K66" s="157">
        <f t="shared" si="3"/>
        <v>-4.5136528832084299E-2</v>
      </c>
      <c r="L66" s="205"/>
      <c r="M66" s="177"/>
      <c r="N66" s="67"/>
    </row>
    <row r="67" spans="1:22" s="8" customFormat="1" ht="18" customHeight="1" x14ac:dyDescent="0.25">
      <c r="A67" s="23"/>
      <c r="B67" s="24" t="s">
        <v>12</v>
      </c>
      <c r="C67" s="162">
        <v>12.523203090588503</v>
      </c>
      <c r="D67" s="161">
        <v>8.860966301528828</v>
      </c>
      <c r="E67" s="161">
        <v>7</v>
      </c>
      <c r="F67" s="160">
        <v>8.3000000000000007</v>
      </c>
      <c r="G67" s="159">
        <v>11.1</v>
      </c>
      <c r="H67" s="35"/>
      <c r="I67" s="69"/>
      <c r="J67" s="158">
        <v>7.7</v>
      </c>
      <c r="K67" s="157">
        <f t="shared" si="3"/>
        <v>-0.13102028176413671</v>
      </c>
      <c r="L67" s="205"/>
      <c r="M67" s="177"/>
      <c r="N67" s="67"/>
    </row>
    <row r="68" spans="1:22" s="8" customFormat="1" ht="18" customHeight="1" x14ac:dyDescent="0.25">
      <c r="A68" s="23"/>
      <c r="B68" s="24" t="s">
        <v>13</v>
      </c>
      <c r="C68" s="162">
        <v>12.81139438202962</v>
      </c>
      <c r="D68" s="161">
        <v>8.3227328685253514</v>
      </c>
      <c r="E68" s="161">
        <v>7.9</v>
      </c>
      <c r="F68" s="160">
        <v>8.8000000000000007</v>
      </c>
      <c r="G68" s="159">
        <v>12.3</v>
      </c>
      <c r="H68" s="35"/>
      <c r="I68" s="69"/>
      <c r="J68" s="158">
        <v>7.2</v>
      </c>
      <c r="K68" s="157">
        <f t="shared" si="3"/>
        <v>-0.13489954396725468</v>
      </c>
      <c r="L68" s="205"/>
      <c r="M68" s="177"/>
      <c r="N68" s="67"/>
    </row>
    <row r="69" spans="1:22" s="8" customFormat="1" ht="18" customHeight="1" thickBot="1" x14ac:dyDescent="0.3">
      <c r="A69" s="23"/>
      <c r="B69" s="25" t="s">
        <v>14</v>
      </c>
      <c r="C69" s="156">
        <v>10.088417744519285</v>
      </c>
      <c r="D69" s="155">
        <v>6.8853055731475612</v>
      </c>
      <c r="E69" s="155">
        <v>6.6</v>
      </c>
      <c r="F69" s="154">
        <v>6.5</v>
      </c>
      <c r="G69" s="153">
        <v>10.199999999999999</v>
      </c>
      <c r="H69" s="35"/>
      <c r="I69" s="69"/>
      <c r="J69" s="152">
        <v>6.7</v>
      </c>
      <c r="K69" s="151">
        <f t="shared" si="3"/>
        <v>-2.6913195235698129E-2</v>
      </c>
      <c r="L69" s="205"/>
      <c r="M69" s="177"/>
      <c r="N69" s="67"/>
    </row>
    <row r="70" spans="1:22" ht="12.95" customHeight="1" x14ac:dyDescent="0.25">
      <c r="A70" s="1"/>
      <c r="B70" s="44"/>
      <c r="C70" s="38"/>
      <c r="D70" s="38"/>
      <c r="E70" s="38"/>
      <c r="F70" s="38"/>
      <c r="G70" s="38"/>
      <c r="H70" s="36"/>
      <c r="I70" s="70"/>
      <c r="J70" s="38"/>
      <c r="K70" s="38"/>
      <c r="L70" s="129"/>
      <c r="M70" s="38"/>
      <c r="N70" s="9"/>
      <c r="P70" s="8"/>
      <c r="Q70" s="8"/>
      <c r="R70" s="8"/>
      <c r="S70" s="8"/>
      <c r="T70" s="8"/>
      <c r="U70" s="8"/>
      <c r="V70" s="8"/>
    </row>
    <row r="71" spans="1:22" ht="15.75" x14ac:dyDescent="0.25">
      <c r="P71" s="8"/>
      <c r="Q71" s="8"/>
      <c r="R71" s="8"/>
      <c r="S71" s="8"/>
      <c r="T71" s="8"/>
      <c r="U71" s="8"/>
      <c r="V71" s="8"/>
    </row>
  </sheetData>
  <conditionalFormatting sqref="L22:M22">
    <cfRule type="cellIs" dxfId="383" priority="18" operator="between">
      <formula>-0.01</formula>
      <formula>0.01</formula>
    </cfRule>
  </conditionalFormatting>
  <conditionalFormatting sqref="W15 K48:M57 K23:M30">
    <cfRule type="cellIs" dxfId="382" priority="15" operator="lessThan">
      <formula>-0.01</formula>
    </cfRule>
    <cfRule type="cellIs" dxfId="381" priority="16" operator="greaterThan">
      <formula>0.01</formula>
    </cfRule>
    <cfRule type="cellIs" dxfId="380" priority="17" operator="between">
      <formula>-0.01</formula>
      <formula>0.01</formula>
    </cfRule>
  </conditionalFormatting>
  <conditionalFormatting sqref="K6:L16">
    <cfRule type="cellIs" dxfId="379" priority="12" operator="equal">
      <formula>0</formula>
    </cfRule>
    <cfRule type="cellIs" dxfId="378" priority="13" operator="lessThanOrEqual">
      <formula>0.001</formula>
    </cfRule>
    <cfRule type="cellIs" dxfId="377" priority="14" operator="greaterThanOrEqual">
      <formula>0.001</formula>
    </cfRule>
  </conditionalFormatting>
  <conditionalFormatting sqref="K61:M69">
    <cfRule type="cellIs" dxfId="376" priority="9" operator="greaterThanOrEqual">
      <formula>0.001</formula>
    </cfRule>
    <cfRule type="cellIs" dxfId="375" priority="10" operator="lessThanOrEqual">
      <formula>0.001</formula>
    </cfRule>
    <cfRule type="cellIs" dxfId="374" priority="11" operator="equal">
      <formula>0</formula>
    </cfRule>
  </conditionalFormatting>
  <conditionalFormatting sqref="K40:M40">
    <cfRule type="cellIs" dxfId="373" priority="7" operator="lessThan">
      <formula>0.02</formula>
    </cfRule>
    <cfRule type="cellIs" dxfId="372" priority="8" operator="greaterThan">
      <formula>0.02</formula>
    </cfRule>
  </conditionalFormatting>
  <conditionalFormatting sqref="K41:M43 K35:M39">
    <cfRule type="cellIs" dxfId="371" priority="4" operator="greaterThanOrEqual">
      <formula>0.001</formula>
    </cfRule>
    <cfRule type="cellIs" dxfId="370" priority="5" operator="lessThanOrEqual">
      <formula>0.001</formula>
    </cfRule>
    <cfRule type="cellIs" dxfId="369" priority="6" operator="equal">
      <formula>0</formula>
    </cfRule>
  </conditionalFormatting>
  <conditionalFormatting sqref="P15">
    <cfRule type="cellIs" dxfId="368" priority="1" operator="lessThan">
      <formula>-0.01</formula>
    </cfRule>
    <cfRule type="cellIs" dxfId="367" priority="2" operator="greaterThan">
      <formula>0.01</formula>
    </cfRule>
    <cfRule type="cellIs" dxfId="366"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71"/>
  <sheetViews>
    <sheetView showGridLines="0" showRowColHeaders="0" zoomScale="85"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4.28515625" style="6" customWidth="1"/>
    <col min="10" max="10" width="16" style="7" customWidth="1"/>
    <col min="11" max="11" width="16.85546875" style="7" customWidth="1"/>
    <col min="12" max="12" width="3.140625" style="7" customWidth="1"/>
    <col min="13" max="13" width="16.85546875" style="7" customWidth="1"/>
    <col min="14" max="14" width="10.140625" style="6" customWidth="1"/>
    <col min="15" max="15" width="1.5703125" style="6" customWidth="1"/>
    <col min="16" max="16" width="41.85546875" style="6" customWidth="1"/>
    <col min="17" max="16384" width="11.42578125" style="6"/>
  </cols>
  <sheetData>
    <row r="1" spans="1:31" ht="52.5" customHeight="1" x14ac:dyDescent="0.25">
      <c r="A1" s="1"/>
      <c r="B1" s="10"/>
      <c r="C1" s="11"/>
      <c r="D1" s="11"/>
      <c r="E1" s="11"/>
      <c r="F1" s="11"/>
      <c r="G1" s="11"/>
      <c r="H1"/>
      <c r="I1" s="9"/>
      <c r="J1" s="11"/>
      <c r="K1" s="11"/>
      <c r="L1" s="11"/>
      <c r="M1" s="11"/>
      <c r="N1" s="9"/>
    </row>
    <row r="2" spans="1:31" ht="28.5" x14ac:dyDescent="0.45">
      <c r="A2" s="1"/>
      <c r="B2" s="3"/>
      <c r="C2" s="2"/>
      <c r="D2" s="2"/>
      <c r="E2" s="2"/>
      <c r="F2" s="2"/>
      <c r="G2" s="2"/>
      <c r="H2" s="1"/>
      <c r="I2" s="9"/>
      <c r="J2" s="2"/>
      <c r="K2" s="2"/>
      <c r="L2" s="128"/>
      <c r="M2" s="2"/>
      <c r="N2" s="9"/>
    </row>
    <row r="3" spans="1:31" ht="24" customHeight="1" x14ac:dyDescent="0.3">
      <c r="A3" s="1"/>
      <c r="B3" s="14"/>
      <c r="C3" s="2"/>
      <c r="D3" s="2"/>
      <c r="E3" s="2"/>
      <c r="F3" s="2"/>
      <c r="G3" s="2"/>
      <c r="H3" s="1"/>
      <c r="I3" s="9"/>
      <c r="J3" s="2"/>
      <c r="K3" s="2"/>
      <c r="L3" s="128"/>
      <c r="M3" s="2"/>
      <c r="N3" s="9"/>
    </row>
    <row r="4" spans="1:31" ht="18.75" customHeight="1" thickBot="1" x14ac:dyDescent="0.3">
      <c r="A4" s="1"/>
      <c r="B4"/>
      <c r="C4"/>
      <c r="D4"/>
      <c r="E4"/>
      <c r="F4"/>
      <c r="G4"/>
      <c r="H4" s="1"/>
      <c r="I4" s="9"/>
      <c r="J4"/>
      <c r="K4"/>
      <c r="L4" s="9"/>
      <c r="M4"/>
      <c r="N4" s="9"/>
      <c r="P4" s="90" t="s">
        <v>101</v>
      </c>
    </row>
    <row r="5" spans="1:31" ht="50.1" customHeight="1" thickBot="1" x14ac:dyDescent="0.3">
      <c r="A5" s="1"/>
      <c r="B5"/>
      <c r="C5" s="45" t="s">
        <v>90</v>
      </c>
      <c r="D5" s="46" t="s">
        <v>192</v>
      </c>
      <c r="E5" s="46" t="s">
        <v>205</v>
      </c>
      <c r="F5" s="130" t="s">
        <v>204</v>
      </c>
      <c r="G5" s="71" t="s">
        <v>200</v>
      </c>
      <c r="H5"/>
      <c r="I5" s="9"/>
      <c r="J5" s="45" t="s">
        <v>201</v>
      </c>
      <c r="K5" s="81" t="s">
        <v>203</v>
      </c>
      <c r="L5"/>
      <c r="M5" s="131" t="s">
        <v>202</v>
      </c>
      <c r="N5" s="9"/>
      <c r="U5" s="134"/>
      <c r="V5" s="134"/>
      <c r="W5" s="134"/>
      <c r="X5" s="134"/>
      <c r="Y5" s="134"/>
      <c r="Z5" s="134"/>
      <c r="AA5" s="134"/>
      <c r="AB5" s="134"/>
      <c r="AC5" s="134"/>
      <c r="AD5" s="134"/>
      <c r="AE5" s="134"/>
    </row>
    <row r="6" spans="1:31" s="8" customFormat="1" ht="18" customHeight="1" x14ac:dyDescent="0.25">
      <c r="A6" s="23"/>
      <c r="B6" s="47" t="s">
        <v>112</v>
      </c>
      <c r="C6" s="204">
        <v>635.06460000000004</v>
      </c>
      <c r="D6" s="203">
        <v>415.49529999999999</v>
      </c>
      <c r="E6" s="203">
        <v>379.5</v>
      </c>
      <c r="F6" s="202">
        <v>384.9</v>
      </c>
      <c r="G6" s="201">
        <v>600.5</v>
      </c>
      <c r="H6" s="5"/>
      <c r="I6" s="67"/>
      <c r="J6" s="229">
        <v>361.9</v>
      </c>
      <c r="K6" s="179">
        <f>+IF(ISERROR(J6/D6-1),"*",(J6/D6-1))</f>
        <v>-0.12899135080469026</v>
      </c>
      <c r="L6" s="205"/>
      <c r="M6" s="228">
        <f>+SUM(E6:G6,J6)</f>
        <v>1726.8000000000002</v>
      </c>
      <c r="N6" s="67"/>
      <c r="U6" s="135"/>
      <c r="V6" s="135"/>
      <c r="W6" s="135"/>
      <c r="X6" s="135"/>
      <c r="Y6" s="135"/>
      <c r="Z6" s="135"/>
      <c r="AA6" s="135"/>
      <c r="AB6" s="135"/>
      <c r="AC6" s="135"/>
      <c r="AD6" s="135"/>
      <c r="AE6" s="135"/>
    </row>
    <row r="7" spans="1:31" s="8" customFormat="1" ht="18" customHeight="1" x14ac:dyDescent="0.25">
      <c r="A7" s="23"/>
      <c r="B7" s="48" t="s">
        <v>113</v>
      </c>
      <c r="C7" s="199">
        <v>234.29794477999997</v>
      </c>
      <c r="D7" s="198">
        <v>149.60717491999998</v>
      </c>
      <c r="E7" s="198">
        <v>135.19999999999999</v>
      </c>
      <c r="F7" s="197">
        <v>138.5</v>
      </c>
      <c r="G7" s="196">
        <v>226.1</v>
      </c>
      <c r="H7" s="5"/>
      <c r="I7" s="67"/>
      <c r="J7" s="227">
        <v>132.19999999999999</v>
      </c>
      <c r="K7" s="157">
        <f>+IF(ISERROR(J7/D7-1),"*",(J7/D7-1))</f>
        <v>-0.11635254077425228</v>
      </c>
      <c r="L7" s="205"/>
      <c r="M7" s="226">
        <f>+SUM(E7:G7,J7)</f>
        <v>632</v>
      </c>
      <c r="N7" s="67"/>
      <c r="U7" s="135"/>
      <c r="V7" s="135"/>
      <c r="W7" s="91"/>
      <c r="X7" s="91" t="str">
        <f>+C5</f>
        <v>TRIM 3 2015</v>
      </c>
      <c r="Y7" s="91" t="str">
        <f>+D5</f>
        <v>TRIM 4 2015</v>
      </c>
      <c r="Z7" s="91" t="str">
        <f>+E5</f>
        <v>TRIM 1 2016</v>
      </c>
      <c r="AA7" s="91" t="str">
        <f>+F5</f>
        <v>TRIM 2 2016</v>
      </c>
      <c r="AB7" s="91" t="str">
        <f>+G5</f>
        <v>TRIM 3 2016</v>
      </c>
      <c r="AC7" s="91" t="str">
        <f>+J5</f>
        <v>TRIM 4 2016</v>
      </c>
      <c r="AD7" s="135"/>
      <c r="AE7" s="135"/>
    </row>
    <row r="8" spans="1:31" s="8" customFormat="1" ht="18" customHeight="1" x14ac:dyDescent="0.25">
      <c r="A8" s="23"/>
      <c r="B8" s="48" t="s">
        <v>114</v>
      </c>
      <c r="C8" s="199">
        <v>991.99459999999999</v>
      </c>
      <c r="D8" s="198">
        <v>643.08349999999996</v>
      </c>
      <c r="E8" s="198">
        <v>579.4</v>
      </c>
      <c r="F8" s="197">
        <v>600.6</v>
      </c>
      <c r="G8" s="196">
        <v>965.6</v>
      </c>
      <c r="H8" s="5"/>
      <c r="I8" s="67"/>
      <c r="J8" s="227">
        <v>576.20000000000005</v>
      </c>
      <c r="K8" s="157">
        <f>+IF(ISERROR(J8/D8-1),"*",(J8/D8-1))</f>
        <v>-0.10400437890258407</v>
      </c>
      <c r="L8" s="205"/>
      <c r="M8" s="226">
        <f>+SUM(E8:G8,J8)</f>
        <v>2721.8</v>
      </c>
      <c r="N8" s="67"/>
      <c r="U8" s="135"/>
      <c r="V8" s="135"/>
      <c r="W8" s="91" t="str">
        <f>+VLOOKUP($P$4,$B$5:$J$16,1,0)</f>
        <v>Volumen (Mio consumiciones)</v>
      </c>
      <c r="X8" s="91">
        <f>+VLOOKUP($P$4,$B$5:$J$16,2,0)</f>
        <v>635.06460000000004</v>
      </c>
      <c r="Y8" s="91">
        <f>+VLOOKUP($P$4,$B$5:$J$16,3,0)</f>
        <v>415.49529999999999</v>
      </c>
      <c r="Z8" s="91">
        <f>+VLOOKUP($P$4,$B$5:$J$16,4,0)</f>
        <v>379.5</v>
      </c>
      <c r="AA8" s="91">
        <f>+VLOOKUP($P$4,$B$5:$J$16,5,0)</f>
        <v>384.9</v>
      </c>
      <c r="AB8" s="91">
        <f>+VLOOKUP($P$4,$B$5:$J$16,6,0)</f>
        <v>600.5</v>
      </c>
      <c r="AC8" s="91">
        <f>+VLOOKUP($P$4,$B$5:$J$16,9,0)</f>
        <v>361.9</v>
      </c>
      <c r="AD8" s="135"/>
      <c r="AE8" s="135"/>
    </row>
    <row r="9" spans="1:31" s="8" customFormat="1" ht="18" customHeight="1" x14ac:dyDescent="0.25">
      <c r="A9" s="23"/>
      <c r="B9" s="48" t="s">
        <v>158</v>
      </c>
      <c r="C9" s="199">
        <v>63.296125811656545</v>
      </c>
      <c r="D9" s="198">
        <v>55.715111950512018</v>
      </c>
      <c r="E9" s="198">
        <v>53.9</v>
      </c>
      <c r="F9" s="197">
        <v>54.8</v>
      </c>
      <c r="G9" s="196">
        <v>63.4</v>
      </c>
      <c r="H9" s="5"/>
      <c r="I9" s="67"/>
      <c r="J9" s="227">
        <v>54.3</v>
      </c>
      <c r="K9" s="170">
        <f>+IF(ISERROR(J9-D9),"*",(J9-D9))</f>
        <v>-1.4151119505120207</v>
      </c>
      <c r="L9" s="209"/>
      <c r="M9" s="226"/>
      <c r="N9" s="67"/>
      <c r="U9" s="135"/>
      <c r="V9" s="135"/>
      <c r="W9" s="135"/>
      <c r="X9" s="135"/>
      <c r="Y9" s="135"/>
      <c r="Z9" s="135"/>
      <c r="AA9" s="135"/>
      <c r="AB9" s="135"/>
      <c r="AC9" s="135"/>
      <c r="AD9" s="135"/>
      <c r="AE9" s="135"/>
    </row>
    <row r="10" spans="1:31" s="8" customFormat="1" ht="18" customHeight="1" x14ac:dyDescent="0.25">
      <c r="A10" s="23"/>
      <c r="B10" s="48" t="s">
        <v>115</v>
      </c>
      <c r="C10" s="199">
        <v>11.7</v>
      </c>
      <c r="D10" s="198">
        <v>9.4</v>
      </c>
      <c r="E10" s="198">
        <v>9</v>
      </c>
      <c r="F10" s="197">
        <v>9.1</v>
      </c>
      <c r="G10" s="196">
        <v>12</v>
      </c>
      <c r="H10" s="5"/>
      <c r="I10" s="67"/>
      <c r="J10" s="227">
        <v>8.4</v>
      </c>
      <c r="K10" s="157">
        <f t="shared" ref="K10:K16" si="0">+IF(ISERROR(J10/D10-1),"*",(J10/D10-1))</f>
        <v>-0.1063829787234043</v>
      </c>
      <c r="L10" s="205"/>
      <c r="M10" s="226"/>
      <c r="N10" s="67"/>
      <c r="U10" s="135"/>
      <c r="V10" s="135"/>
      <c r="W10" s="135"/>
      <c r="X10" s="135"/>
      <c r="Y10" s="135"/>
      <c r="Z10" s="135"/>
      <c r="AA10" s="135"/>
      <c r="AB10" s="135"/>
      <c r="AC10" s="135"/>
      <c r="AD10" s="135"/>
      <c r="AE10" s="135"/>
    </row>
    <row r="11" spans="1:31" s="8" customFormat="1" ht="18" customHeight="1" x14ac:dyDescent="0.25">
      <c r="A11" s="23"/>
      <c r="B11" s="48" t="s">
        <v>108</v>
      </c>
      <c r="C11" s="199">
        <v>31</v>
      </c>
      <c r="D11" s="198">
        <v>23</v>
      </c>
      <c r="E11" s="198">
        <v>21.8</v>
      </c>
      <c r="F11" s="197">
        <v>21.8</v>
      </c>
      <c r="G11" s="196">
        <v>29.4</v>
      </c>
      <c r="H11" s="5"/>
      <c r="I11" s="67"/>
      <c r="J11" s="227">
        <v>20.7</v>
      </c>
      <c r="K11" s="157">
        <f t="shared" si="0"/>
        <v>-9.9999999999999978E-2</v>
      </c>
      <c r="L11" s="205"/>
      <c r="M11" s="226"/>
      <c r="N11" s="67"/>
      <c r="U11" s="135"/>
      <c r="V11" s="135"/>
      <c r="W11" s="135"/>
      <c r="X11" s="135"/>
      <c r="Y11" s="135"/>
      <c r="Z11" s="135"/>
      <c r="AA11" s="135"/>
      <c r="AB11" s="135"/>
      <c r="AC11" s="135"/>
      <c r="AD11" s="135"/>
      <c r="AE11" s="135"/>
    </row>
    <row r="12" spans="1:31" s="8" customFormat="1" ht="18" customHeight="1" x14ac:dyDescent="0.25">
      <c r="A12" s="23"/>
      <c r="B12" s="48" t="s">
        <v>109</v>
      </c>
      <c r="C12" s="199">
        <v>11.423512006494343</v>
      </c>
      <c r="D12" s="198">
        <v>8.2863973303128571</v>
      </c>
      <c r="E12" s="198">
        <v>7.8</v>
      </c>
      <c r="F12" s="197">
        <v>7.8</v>
      </c>
      <c r="G12" s="196">
        <v>11.1</v>
      </c>
      <c r="H12" s="5"/>
      <c r="I12" s="67"/>
      <c r="J12" s="227">
        <v>7.6</v>
      </c>
      <c r="K12" s="157">
        <f t="shared" si="0"/>
        <v>-8.2834228549711897E-2</v>
      </c>
      <c r="L12" s="205"/>
      <c r="M12" s="226"/>
      <c r="N12" s="67"/>
      <c r="U12" s="135"/>
      <c r="V12" s="135"/>
      <c r="W12" s="135"/>
      <c r="X12" s="135"/>
      <c r="Y12" s="135"/>
      <c r="Z12" s="135"/>
      <c r="AA12" s="135"/>
      <c r="AB12" s="135"/>
      <c r="AC12" s="135"/>
      <c r="AD12" s="135"/>
      <c r="AE12" s="135"/>
    </row>
    <row r="13" spans="1:31" s="8" customFormat="1" ht="18" customHeight="1" x14ac:dyDescent="0.25">
      <c r="A13" s="23"/>
      <c r="B13" s="48" t="s">
        <v>110</v>
      </c>
      <c r="C13" s="199">
        <v>2.65</v>
      </c>
      <c r="D13" s="198">
        <v>2.4500000000000002</v>
      </c>
      <c r="E13" s="198">
        <v>2.4</v>
      </c>
      <c r="F13" s="197">
        <v>2.4</v>
      </c>
      <c r="G13" s="196">
        <v>2.4</v>
      </c>
      <c r="H13" s="5"/>
      <c r="I13" s="67"/>
      <c r="J13" s="227">
        <v>2.5</v>
      </c>
      <c r="K13" s="157">
        <f t="shared" si="0"/>
        <v>2.0408163265306145E-2</v>
      </c>
      <c r="L13" s="205"/>
      <c r="M13" s="226"/>
      <c r="N13" s="67"/>
      <c r="U13" s="135"/>
      <c r="V13" s="135"/>
      <c r="W13" s="135"/>
      <c r="X13" s="135"/>
      <c r="Y13" s="135"/>
      <c r="Z13" s="135"/>
      <c r="AA13" s="135"/>
      <c r="AB13" s="135"/>
      <c r="AC13" s="135"/>
      <c r="AD13" s="135"/>
      <c r="AE13" s="135"/>
    </row>
    <row r="14" spans="1:31" s="8" customFormat="1" ht="18" customHeight="1" x14ac:dyDescent="0.25">
      <c r="A14" s="23"/>
      <c r="B14" s="49" t="s">
        <v>156</v>
      </c>
      <c r="C14" s="199">
        <v>7.2306405317403515</v>
      </c>
      <c r="D14" s="198">
        <v>4.6167755492480476</v>
      </c>
      <c r="E14" s="198">
        <v>4.2</v>
      </c>
      <c r="F14" s="197">
        <v>4.3</v>
      </c>
      <c r="G14" s="196">
        <v>7</v>
      </c>
      <c r="H14" s="5"/>
      <c r="I14" s="67"/>
      <c r="J14" s="227">
        <v>4.0999999999999996</v>
      </c>
      <c r="K14" s="157">
        <f t="shared" si="0"/>
        <v>-0.1119343021412893</v>
      </c>
      <c r="L14" s="205"/>
      <c r="M14" s="226">
        <f>+SUM(E14:G14,J14)</f>
        <v>19.600000000000001</v>
      </c>
      <c r="N14" s="67"/>
      <c r="U14" s="135"/>
      <c r="V14" s="135"/>
      <c r="W14" s="135"/>
      <c r="X14" s="135"/>
      <c r="Y14" s="135"/>
      <c r="Z14" s="135"/>
      <c r="AA14" s="135"/>
      <c r="AB14" s="135"/>
      <c r="AC14" s="135"/>
      <c r="AD14" s="135"/>
      <c r="AE14" s="135"/>
    </row>
    <row r="15" spans="1:31" s="8" customFormat="1" ht="18" customHeight="1" x14ac:dyDescent="0.25">
      <c r="A15" s="23"/>
      <c r="B15" s="49" t="s">
        <v>116</v>
      </c>
      <c r="C15" s="199">
        <v>30.613825352854033</v>
      </c>
      <c r="D15" s="198">
        <v>19.845118929038442</v>
      </c>
      <c r="E15" s="198">
        <v>18</v>
      </c>
      <c r="F15" s="197">
        <v>18.600000000000001</v>
      </c>
      <c r="G15" s="196">
        <v>30</v>
      </c>
      <c r="H15" s="5"/>
      <c r="I15" s="67"/>
      <c r="J15" s="227">
        <v>17.899999999999999</v>
      </c>
      <c r="K15" s="157">
        <f t="shared" si="0"/>
        <v>-9.8014979703258009E-2</v>
      </c>
      <c r="L15" s="205"/>
      <c r="M15" s="226">
        <f>+SUM(E15:G15,J15)</f>
        <v>84.5</v>
      </c>
      <c r="N15" s="67"/>
      <c r="U15" s="135"/>
      <c r="V15" s="135"/>
      <c r="W15" s="135"/>
      <c r="X15" s="135"/>
      <c r="Y15" s="135"/>
      <c r="Z15" s="135"/>
      <c r="AA15" s="135"/>
      <c r="AB15" s="135"/>
      <c r="AC15" s="135"/>
      <c r="AD15" s="135"/>
      <c r="AE15" s="135"/>
    </row>
    <row r="16" spans="1:31" s="8" customFormat="1" ht="18" customHeight="1" thickBot="1" x14ac:dyDescent="0.3">
      <c r="A16" s="23"/>
      <c r="B16" s="50" t="s">
        <v>111</v>
      </c>
      <c r="C16" s="194">
        <v>4.2339022688886949</v>
      </c>
      <c r="D16" s="193">
        <v>4.2984803392208866</v>
      </c>
      <c r="E16" s="193">
        <v>4.3</v>
      </c>
      <c r="F16" s="192">
        <v>4.3</v>
      </c>
      <c r="G16" s="191">
        <v>4.3</v>
      </c>
      <c r="H16" s="5"/>
      <c r="I16" s="67"/>
      <c r="J16" s="225">
        <v>4.4000000000000004</v>
      </c>
      <c r="K16" s="151">
        <f t="shared" si="0"/>
        <v>2.3617570110257669E-2</v>
      </c>
      <c r="L16" s="205"/>
      <c r="M16" s="224">
        <f>+M8/M7</f>
        <v>4.3066455696202537</v>
      </c>
      <c r="N16" s="67"/>
      <c r="U16" s="135"/>
      <c r="V16" s="135"/>
      <c r="W16" s="135"/>
      <c r="X16" s="135"/>
      <c r="Y16" s="135"/>
      <c r="Z16" s="135"/>
      <c r="AA16" s="135"/>
      <c r="AB16" s="135"/>
      <c r="AC16" s="135"/>
      <c r="AD16" s="135"/>
      <c r="AE16" s="135"/>
    </row>
    <row r="17" spans="1:31" s="8" customFormat="1" ht="12.95" customHeight="1" x14ac:dyDescent="0.25">
      <c r="A17" s="23"/>
      <c r="B17" s="43" t="s">
        <v>160</v>
      </c>
      <c r="C17" s="189"/>
      <c r="D17" s="189"/>
      <c r="E17" s="189"/>
      <c r="F17" s="189"/>
      <c r="G17" s="189"/>
      <c r="H17" s="5"/>
      <c r="I17" s="67"/>
      <c r="J17" s="189"/>
      <c r="K17" s="189"/>
      <c r="L17" s="214"/>
      <c r="M17" s="189"/>
      <c r="N17" s="67"/>
      <c r="U17" s="135"/>
      <c r="V17" s="135"/>
      <c r="W17" s="135"/>
      <c r="X17" s="135"/>
      <c r="Y17" s="135"/>
      <c r="Z17" s="135"/>
      <c r="AA17" s="135"/>
      <c r="AB17" s="135"/>
      <c r="AC17" s="135"/>
      <c r="AD17" s="135"/>
      <c r="AE17" s="135"/>
    </row>
    <row r="18" spans="1:31" s="8" customFormat="1" ht="12.95" customHeight="1" x14ac:dyDescent="0.25">
      <c r="A18" s="23"/>
      <c r="B18" s="43" t="s">
        <v>157</v>
      </c>
      <c r="C18" s="189"/>
      <c r="D18" s="189"/>
      <c r="E18" s="189"/>
      <c r="F18" s="189"/>
      <c r="G18" s="189"/>
      <c r="H18" s="5"/>
      <c r="I18" s="67"/>
      <c r="J18" s="189"/>
      <c r="K18" s="189"/>
      <c r="L18" s="214"/>
      <c r="M18" s="189"/>
      <c r="N18" s="67"/>
      <c r="U18" s="135"/>
      <c r="V18" s="135"/>
      <c r="W18" s="135"/>
      <c r="X18" s="135"/>
      <c r="Y18" s="135"/>
      <c r="Z18" s="135"/>
      <c r="AA18" s="135"/>
      <c r="AB18" s="135"/>
      <c r="AC18" s="135"/>
      <c r="AD18" s="135"/>
      <c r="AE18" s="135"/>
    </row>
    <row r="19" spans="1:31" ht="12.95" customHeight="1" x14ac:dyDescent="0.25">
      <c r="A19" s="1"/>
      <c r="B19" s="43"/>
      <c r="C19" s="147"/>
      <c r="D19" s="147"/>
      <c r="E19" s="147"/>
      <c r="F19" s="147"/>
      <c r="G19" s="147"/>
      <c r="H19"/>
      <c r="I19" s="9"/>
      <c r="J19" s="147"/>
      <c r="K19" s="147"/>
      <c r="L19" s="128"/>
      <c r="M19" s="147"/>
      <c r="N19" s="9"/>
      <c r="U19" s="134"/>
      <c r="V19" s="134"/>
      <c r="W19" s="134"/>
      <c r="X19" s="134"/>
      <c r="Y19" s="134"/>
      <c r="Z19" s="134"/>
      <c r="AA19" s="134"/>
      <c r="AB19" s="134"/>
      <c r="AC19" s="134"/>
      <c r="AD19" s="134"/>
      <c r="AE19" s="134"/>
    </row>
    <row r="20" spans="1:31" ht="24.75" customHeight="1" x14ac:dyDescent="0.25">
      <c r="A20" s="1"/>
      <c r="B20" s="12"/>
      <c r="C20" s="13"/>
      <c r="D20" s="13"/>
      <c r="E20" s="13"/>
      <c r="F20" s="13"/>
      <c r="G20" s="13"/>
      <c r="H20" s="9"/>
      <c r="I20" s="9"/>
      <c r="J20" s="13"/>
      <c r="K20" s="13"/>
      <c r="L20" s="13"/>
      <c r="M20" s="13"/>
      <c r="N20" s="9"/>
      <c r="P20" s="110"/>
      <c r="Q20" s="110"/>
      <c r="R20" s="110"/>
      <c r="S20" s="110"/>
      <c r="U20" s="134"/>
      <c r="V20" s="134"/>
      <c r="W20" s="134"/>
      <c r="X20" s="134"/>
      <c r="Y20" s="134"/>
      <c r="Z20" s="134"/>
      <c r="AA20" s="134"/>
      <c r="AB20" s="134"/>
      <c r="AC20" s="134"/>
      <c r="AD20" s="134"/>
      <c r="AE20" s="134"/>
    </row>
    <row r="21" spans="1:31" ht="29.25" customHeight="1" thickBot="1" x14ac:dyDescent="0.3">
      <c r="A21" s="1"/>
      <c r="B21" s="12"/>
      <c r="C21" s="13"/>
      <c r="D21" s="13"/>
      <c r="E21" s="13"/>
      <c r="F21" s="13"/>
      <c r="G21" s="13"/>
      <c r="H21" s="9"/>
      <c r="I21" s="9"/>
      <c r="J21" s="13"/>
      <c r="K21" s="13"/>
      <c r="L21" s="13"/>
      <c r="M21" s="13"/>
      <c r="N21" s="9"/>
      <c r="P21" s="110"/>
      <c r="Q21" s="110"/>
      <c r="R21" s="110"/>
      <c r="S21" s="110"/>
      <c r="U21" s="134"/>
      <c r="V21" s="134"/>
      <c r="W21" s="134"/>
      <c r="X21" s="134"/>
      <c r="Y21" s="134"/>
      <c r="Z21" s="134"/>
      <c r="AA21" s="134"/>
      <c r="AB21" s="134"/>
      <c r="AC21" s="134"/>
      <c r="AD21" s="134"/>
      <c r="AE21" s="134"/>
    </row>
    <row r="22" spans="1:31"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c r="U22" s="134"/>
      <c r="V22" s="134"/>
      <c r="W22" s="134"/>
      <c r="X22" s="134"/>
      <c r="Y22" s="134"/>
      <c r="Z22" s="134"/>
      <c r="AA22" s="134"/>
      <c r="AB22" s="134"/>
      <c r="AC22" s="134"/>
      <c r="AD22" s="134"/>
      <c r="AE22" s="134"/>
    </row>
    <row r="23" spans="1:31"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11"/>
      <c r="Q23" s="111"/>
      <c r="R23" s="111"/>
      <c r="S23" s="111"/>
      <c r="U23" s="135"/>
      <c r="V23" s="135"/>
      <c r="W23" s="135"/>
      <c r="X23" s="135"/>
      <c r="Y23" s="135"/>
      <c r="Z23" s="135"/>
      <c r="AA23" s="135"/>
      <c r="AB23" s="135"/>
      <c r="AC23" s="135"/>
      <c r="AD23" s="135"/>
      <c r="AE23" s="135"/>
    </row>
    <row r="24" spans="1:31" s="8" customFormat="1" ht="18" customHeight="1" x14ac:dyDescent="0.25">
      <c r="A24" s="23"/>
      <c r="B24" s="29" t="s">
        <v>0</v>
      </c>
      <c r="C24" s="162">
        <v>3.2450431027016782</v>
      </c>
      <c r="D24" s="161">
        <v>3.9885914473641462</v>
      </c>
      <c r="E24" s="161">
        <v>3.5</v>
      </c>
      <c r="F24" s="160">
        <v>3.3</v>
      </c>
      <c r="G24" s="159">
        <v>3.4</v>
      </c>
      <c r="H24" s="35"/>
      <c r="I24" s="69"/>
      <c r="J24" s="158">
        <v>3.5</v>
      </c>
      <c r="K24" s="170">
        <f>+IF(ISERROR(J24-D24),"*",(J24-D24))</f>
        <v>-0.48859144736414617</v>
      </c>
      <c r="L24" s="209"/>
      <c r="M24" s="209"/>
      <c r="N24" s="67"/>
      <c r="P24" s="111"/>
      <c r="Q24" s="111"/>
      <c r="R24" s="111"/>
      <c r="S24" s="111"/>
    </row>
    <row r="25" spans="1:31" s="8" customFormat="1" ht="18" customHeight="1" x14ac:dyDescent="0.25">
      <c r="A25" s="23"/>
      <c r="B25" s="29" t="s">
        <v>1</v>
      </c>
      <c r="C25" s="162">
        <v>11.22646578001671</v>
      </c>
      <c r="D25" s="161">
        <v>11.504991753215981</v>
      </c>
      <c r="E25" s="161">
        <v>10.6</v>
      </c>
      <c r="F25" s="160">
        <v>10.8</v>
      </c>
      <c r="G25" s="159">
        <v>10.4</v>
      </c>
      <c r="H25" s="35"/>
      <c r="I25" s="69"/>
      <c r="J25" s="158">
        <v>11.1</v>
      </c>
      <c r="K25" s="170">
        <f>+IF(ISERROR(J25-D25),"*",(J25-D25))</f>
        <v>-0.40499175321598102</v>
      </c>
      <c r="L25" s="209"/>
      <c r="M25" s="209"/>
      <c r="N25" s="67"/>
      <c r="P25" s="111"/>
      <c r="Q25" s="111"/>
      <c r="R25" s="111"/>
      <c r="S25" s="111"/>
    </row>
    <row r="26" spans="1:31" s="8" customFormat="1" ht="18" customHeight="1" x14ac:dyDescent="0.25">
      <c r="A26" s="23"/>
      <c r="B26" s="29" t="s">
        <v>2</v>
      </c>
      <c r="C26" s="162">
        <v>33.792263023320778</v>
      </c>
      <c r="D26" s="161">
        <v>34.044645029679039</v>
      </c>
      <c r="E26" s="161">
        <v>32.299999999999997</v>
      </c>
      <c r="F26" s="160">
        <v>32.200000000000003</v>
      </c>
      <c r="G26" s="159">
        <v>31.6</v>
      </c>
      <c r="H26" s="35"/>
      <c r="I26" s="69"/>
      <c r="J26" s="158">
        <v>32.4</v>
      </c>
      <c r="K26" s="170">
        <f>+IF(ISERROR(J26-D26),"*",(J26-D26))</f>
        <v>-1.6446450296790402</v>
      </c>
      <c r="L26" s="209"/>
      <c r="M26" s="209"/>
      <c r="N26" s="67"/>
      <c r="P26" s="111"/>
      <c r="Q26" s="111"/>
      <c r="R26" s="111"/>
      <c r="S26" s="111"/>
    </row>
    <row r="27" spans="1:31" s="8" customFormat="1" ht="18" customHeight="1" thickBot="1" x14ac:dyDescent="0.3">
      <c r="A27" s="23"/>
      <c r="B27" s="30" t="s">
        <v>3</v>
      </c>
      <c r="C27" s="156">
        <v>51.736232817889707</v>
      </c>
      <c r="D27" s="155">
        <v>50.461774176506935</v>
      </c>
      <c r="E27" s="155">
        <v>53.6</v>
      </c>
      <c r="F27" s="154">
        <v>53.7</v>
      </c>
      <c r="G27" s="153">
        <v>54.6</v>
      </c>
      <c r="H27" s="35"/>
      <c r="I27" s="69"/>
      <c r="J27" s="152">
        <v>53</v>
      </c>
      <c r="K27" s="169">
        <f>+IF(ISERROR(J27-D27),"*",(J27-D27))</f>
        <v>2.5382258234930646</v>
      </c>
      <c r="L27" s="209"/>
      <c r="M27" s="209"/>
      <c r="N27" s="67"/>
      <c r="P27" s="111"/>
      <c r="Q27" s="111"/>
      <c r="R27" s="111"/>
      <c r="S27" s="111"/>
    </row>
    <row r="28" spans="1:31" ht="8.25" customHeight="1" thickBot="1" x14ac:dyDescent="0.3">
      <c r="A28" s="1"/>
      <c r="B28" s="32"/>
      <c r="C28" s="186"/>
      <c r="D28" s="186"/>
      <c r="E28" s="186"/>
      <c r="F28" s="186"/>
      <c r="G28" s="186"/>
      <c r="H28" s="36"/>
      <c r="I28" s="70"/>
      <c r="J28" s="186"/>
      <c r="K28" s="188"/>
      <c r="L28" s="213"/>
      <c r="M28" s="213"/>
      <c r="N28" s="9"/>
      <c r="P28" s="111"/>
      <c r="Q28" s="111"/>
      <c r="R28" s="111"/>
      <c r="S28" s="111"/>
      <c r="T28" s="8"/>
      <c r="U28" s="8"/>
      <c r="V28" s="8"/>
    </row>
    <row r="29" spans="1:31" s="8" customFormat="1" ht="18" customHeight="1" x14ac:dyDescent="0.25">
      <c r="A29" s="23"/>
      <c r="B29" s="31" t="s">
        <v>4</v>
      </c>
      <c r="C29" s="184">
        <v>66.812006211651536</v>
      </c>
      <c r="D29" s="183">
        <v>68.162600154562512</v>
      </c>
      <c r="E29" s="183">
        <v>68.7</v>
      </c>
      <c r="F29" s="182">
        <v>68.099999999999994</v>
      </c>
      <c r="G29" s="181">
        <v>66.8</v>
      </c>
      <c r="H29" s="35"/>
      <c r="I29" s="69"/>
      <c r="J29" s="180">
        <v>66.900000000000006</v>
      </c>
      <c r="K29" s="187">
        <f>+IF(ISERROR(J29-D29),"*",(J29-D29))</f>
        <v>-1.2626001545625058</v>
      </c>
      <c r="L29" s="209"/>
      <c r="M29" s="209"/>
      <c r="N29" s="67"/>
      <c r="P29" s="110"/>
      <c r="Q29" s="110"/>
      <c r="R29" s="110"/>
      <c r="S29" s="110"/>
      <c r="T29" s="6"/>
      <c r="U29" s="6"/>
      <c r="V29" s="6"/>
    </row>
    <row r="30" spans="1:31" s="8" customFormat="1" ht="18" customHeight="1" thickBot="1" x14ac:dyDescent="0.3">
      <c r="A30" s="23"/>
      <c r="B30" s="30" t="s">
        <v>5</v>
      </c>
      <c r="C30" s="156">
        <v>33.187993788348464</v>
      </c>
      <c r="D30" s="155">
        <v>31.837399845437481</v>
      </c>
      <c r="E30" s="155">
        <v>31.3</v>
      </c>
      <c r="F30" s="154">
        <v>31.9</v>
      </c>
      <c r="G30" s="153">
        <v>33.200000000000003</v>
      </c>
      <c r="H30" s="35"/>
      <c r="I30" s="69"/>
      <c r="J30" s="152">
        <v>33.1</v>
      </c>
      <c r="K30" s="169">
        <f>+IF(ISERROR(J30-D30),"*",(J30-D30))</f>
        <v>1.2626001545625201</v>
      </c>
      <c r="L30" s="209"/>
      <c r="M30" s="209"/>
      <c r="N30" s="67"/>
      <c r="P30" s="111"/>
      <c r="Q30" s="111"/>
      <c r="R30" s="111"/>
      <c r="S30" s="111"/>
    </row>
    <row r="31" spans="1:31" ht="12.95" customHeight="1" x14ac:dyDescent="0.25">
      <c r="A31"/>
      <c r="B31" s="43"/>
      <c r="C31"/>
      <c r="D31"/>
      <c r="E31"/>
      <c r="F31"/>
      <c r="G31"/>
      <c r="H31"/>
      <c r="I31" s="9"/>
      <c r="J31"/>
      <c r="K31"/>
      <c r="L31" s="9"/>
      <c r="M31" s="9"/>
      <c r="N31" s="9"/>
      <c r="P31" s="111"/>
      <c r="Q31" s="111"/>
      <c r="R31" s="111"/>
      <c r="S31" s="111"/>
      <c r="T31" s="8"/>
      <c r="U31" s="8"/>
      <c r="V31" s="8"/>
    </row>
    <row r="32" spans="1:31" ht="12.95" customHeight="1" x14ac:dyDescent="0.25">
      <c r="A32" s="1"/>
      <c r="B32" s="44"/>
      <c r="C32" s="147"/>
      <c r="D32" s="147"/>
      <c r="E32" s="147"/>
      <c r="F32" s="147"/>
      <c r="G32" s="147"/>
      <c r="H32"/>
      <c r="I32" s="9"/>
      <c r="J32" s="147"/>
      <c r="K32" s="147"/>
      <c r="L32" s="128"/>
      <c r="M32" s="147"/>
      <c r="N32" s="9"/>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168">
        <v>11.423512006494343</v>
      </c>
      <c r="D35" s="167">
        <v>8.2863973303128571</v>
      </c>
      <c r="E35" s="167">
        <v>7.8</v>
      </c>
      <c r="F35" s="166">
        <v>7.8</v>
      </c>
      <c r="G35" s="165">
        <v>11.1</v>
      </c>
      <c r="H35" s="35"/>
      <c r="I35" s="69"/>
      <c r="J35" s="164">
        <v>7.6</v>
      </c>
      <c r="K35" s="163">
        <f>+IF(ISERROR(J35/D35-1),"*",(J35/D35-1))</f>
        <v>-8.2834228549711897E-2</v>
      </c>
      <c r="L35" s="207"/>
      <c r="M35" s="207"/>
      <c r="N35" s="67"/>
      <c r="P35" s="6"/>
      <c r="Q35" s="6"/>
      <c r="R35" s="6"/>
      <c r="S35" s="6"/>
      <c r="T35" s="6"/>
      <c r="U35" s="6"/>
      <c r="V35" s="6"/>
    </row>
    <row r="36" spans="1:22" s="8" customFormat="1" ht="18" customHeight="1" x14ac:dyDescent="0.25">
      <c r="A36" s="23"/>
      <c r="B36" s="29" t="s">
        <v>0</v>
      </c>
      <c r="C36" s="162">
        <v>5.7546671055272016</v>
      </c>
      <c r="D36" s="161">
        <v>5.0383300054482651</v>
      </c>
      <c r="E36" s="161">
        <v>4.2</v>
      </c>
      <c r="F36" s="160">
        <v>4.7</v>
      </c>
      <c r="G36" s="159">
        <v>5.9</v>
      </c>
      <c r="H36" s="35"/>
      <c r="I36" s="69"/>
      <c r="J36" s="158">
        <v>3.9</v>
      </c>
      <c r="K36" s="157">
        <f>+IF(ISERROR(J36/D36-1),"*",(J36/D36-1))</f>
        <v>-0.22593399086945809</v>
      </c>
      <c r="L36" s="205"/>
      <c r="M36" s="205"/>
      <c r="N36" s="67"/>
    </row>
    <row r="37" spans="1:22" s="8" customFormat="1" ht="18" customHeight="1" x14ac:dyDescent="0.25">
      <c r="A37" s="23"/>
      <c r="B37" s="29" t="s">
        <v>1</v>
      </c>
      <c r="C37" s="162">
        <v>8.7262211235476457</v>
      </c>
      <c r="D37" s="161">
        <v>6.082539127582856</v>
      </c>
      <c r="E37" s="161">
        <v>5.5</v>
      </c>
      <c r="F37" s="160">
        <v>5.7</v>
      </c>
      <c r="G37" s="159">
        <v>7.9</v>
      </c>
      <c r="H37" s="35"/>
      <c r="I37" s="69"/>
      <c r="J37" s="158">
        <v>5.7</v>
      </c>
      <c r="K37" s="157">
        <f>+IF(ISERROR(J37/D37-1),"*",(J37/D37-1))</f>
        <v>-6.28913550014224E-2</v>
      </c>
      <c r="L37" s="205"/>
      <c r="M37" s="205"/>
      <c r="N37" s="67"/>
    </row>
    <row r="38" spans="1:22" s="8" customFormat="1" ht="18" customHeight="1" x14ac:dyDescent="0.25">
      <c r="A38" s="23"/>
      <c r="B38" s="29" t="s">
        <v>2</v>
      </c>
      <c r="C38" s="162">
        <v>11.03325397707342</v>
      </c>
      <c r="D38" s="161">
        <v>8.1513057685268642</v>
      </c>
      <c r="E38" s="161">
        <v>7.6</v>
      </c>
      <c r="F38" s="160">
        <v>7.5</v>
      </c>
      <c r="G38" s="159">
        <v>10.5</v>
      </c>
      <c r="H38" s="35"/>
      <c r="I38" s="69"/>
      <c r="J38" s="158">
        <v>7.4</v>
      </c>
      <c r="K38" s="157">
        <f>+IF(ISERROR(J38/D38-1),"*",(J38/D38-1))</f>
        <v>-9.2169989675487618E-2</v>
      </c>
      <c r="L38" s="205"/>
      <c r="M38" s="205"/>
      <c r="N38" s="67"/>
    </row>
    <row r="39" spans="1:22" s="8" customFormat="1" ht="18" customHeight="1" thickBot="1" x14ac:dyDescent="0.3">
      <c r="A39" s="23"/>
      <c r="B39" s="30" t="s">
        <v>3</v>
      </c>
      <c r="C39" s="156">
        <v>13.843189709482314</v>
      </c>
      <c r="D39" s="155">
        <v>9.9957254850840211</v>
      </c>
      <c r="E39" s="155">
        <v>9.3000000000000007</v>
      </c>
      <c r="F39" s="154">
        <v>9.5</v>
      </c>
      <c r="G39" s="153">
        <v>13.7</v>
      </c>
      <c r="H39" s="35"/>
      <c r="I39" s="69"/>
      <c r="J39" s="152">
        <v>9</v>
      </c>
      <c r="K39" s="151">
        <f>+IF(ISERROR(J39/D39-1),"*",(J39/D39-1))</f>
        <v>-9.961512914394044E-2</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4">
        <v>13.585453266418289</v>
      </c>
      <c r="D41" s="183">
        <v>9.8601547302443517</v>
      </c>
      <c r="E41" s="183">
        <v>9.1</v>
      </c>
      <c r="F41" s="182">
        <v>9.3000000000000007</v>
      </c>
      <c r="G41" s="181">
        <v>13.2</v>
      </c>
      <c r="H41" s="35"/>
      <c r="I41" s="69"/>
      <c r="J41" s="180">
        <v>8.9</v>
      </c>
      <c r="K41" s="179">
        <f>+IF(ISERROR(J41/D41-1),"*",(J41/D41-1))</f>
        <v>-9.7377247772718944E-2</v>
      </c>
      <c r="L41" s="205"/>
      <c r="M41" s="177"/>
      <c r="N41" s="67"/>
    </row>
    <row r="42" spans="1:22" s="8" customFormat="1" ht="18" customHeight="1" thickBot="1" x14ac:dyDescent="0.3">
      <c r="A42" s="23"/>
      <c r="B42" s="30" t="s">
        <v>5</v>
      </c>
      <c r="C42" s="156">
        <v>8.6335555025331061</v>
      </c>
      <c r="D42" s="155">
        <v>6.1148030105099869</v>
      </c>
      <c r="E42" s="155">
        <v>5.9</v>
      </c>
      <c r="F42" s="154">
        <v>5.9</v>
      </c>
      <c r="G42" s="153">
        <v>8.1999999999999993</v>
      </c>
      <c r="H42" s="35"/>
      <c r="I42" s="69"/>
      <c r="J42" s="152">
        <v>5.8</v>
      </c>
      <c r="K42" s="151">
        <f>+IF(ISERROR(J42/D42-1),"*",(J42/D42-1))</f>
        <v>-5.1482118061515703E-2</v>
      </c>
      <c r="L42" s="205"/>
      <c r="M42" s="177"/>
      <c r="N42" s="67"/>
      <c r="P42" s="6"/>
      <c r="Q42" s="6"/>
      <c r="R42" s="6"/>
      <c r="S42" s="6"/>
      <c r="T42" s="6"/>
      <c r="U42" s="6"/>
      <c r="V42" s="6"/>
    </row>
    <row r="43" spans="1:22" ht="12.95" customHeight="1" x14ac:dyDescent="0.25">
      <c r="A43" s="1"/>
      <c r="B43" s="44"/>
      <c r="C43" s="38"/>
      <c r="D43" s="38"/>
      <c r="E43" s="38"/>
      <c r="F43" s="38"/>
      <c r="G43" s="38"/>
      <c r="H43" s="36"/>
      <c r="I43" s="70"/>
      <c r="J43" s="38"/>
      <c r="K43" s="38"/>
      <c r="L43" s="129"/>
      <c r="M43" s="38"/>
      <c r="N43" s="9"/>
      <c r="P43" s="8"/>
      <c r="Q43" s="8"/>
      <c r="R43" s="8"/>
      <c r="S43" s="8"/>
      <c r="T43" s="8"/>
      <c r="U43" s="8"/>
      <c r="V43" s="8"/>
    </row>
    <row r="44" spans="1:22" ht="12.95" customHeight="1" x14ac:dyDescent="0.25">
      <c r="A44" s="1"/>
      <c r="B44" s="44"/>
      <c r="C44" s="38"/>
      <c r="D44" s="38"/>
      <c r="E44" s="38"/>
      <c r="F44" s="38"/>
      <c r="G44" s="38"/>
      <c r="H44" s="36"/>
      <c r="I44" s="70"/>
      <c r="J44" s="38"/>
      <c r="K44" s="38"/>
      <c r="L44" s="129"/>
      <c r="M44" s="38"/>
      <c r="N44" s="9"/>
      <c r="P44" s="8"/>
      <c r="Q44" s="8"/>
      <c r="R44" s="8"/>
      <c r="S44" s="8"/>
      <c r="T44" s="8"/>
      <c r="U44" s="8"/>
      <c r="V44" s="8"/>
    </row>
    <row r="45" spans="1:22" ht="24.75" customHeight="1" x14ac:dyDescent="0.25">
      <c r="A45" s="1"/>
      <c r="B45" s="12"/>
      <c r="C45" s="13"/>
      <c r="D45" s="13"/>
      <c r="E45" s="13"/>
      <c r="F45" s="13"/>
      <c r="G45" s="13"/>
      <c r="H45" s="9"/>
      <c r="I45" s="9"/>
      <c r="J45" s="13"/>
      <c r="K45" s="13"/>
      <c r="L45" s="13"/>
      <c r="M45" s="13"/>
      <c r="N45" s="9"/>
      <c r="P45" s="8"/>
      <c r="Q45" s="8"/>
      <c r="R45" s="8"/>
      <c r="S45" s="8"/>
      <c r="T45" s="8"/>
      <c r="U45" s="8"/>
      <c r="V45" s="8"/>
    </row>
    <row r="46" spans="1:22" ht="27.75" customHeight="1" thickBot="1" x14ac:dyDescent="0.3">
      <c r="A46" s="1"/>
      <c r="B46" s="12"/>
      <c r="C46" s="13"/>
      <c r="D46" s="13"/>
      <c r="E46" s="13"/>
      <c r="F46" s="13"/>
      <c r="G46" s="13"/>
      <c r="H46" s="9"/>
      <c r="I46" s="9"/>
      <c r="J46" s="13"/>
      <c r="K46" s="13"/>
      <c r="L46" s="13"/>
      <c r="M46" s="13"/>
      <c r="N46" s="9"/>
    </row>
    <row r="47" spans="1:22"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2" s="8" customFormat="1" ht="18" customHeight="1" x14ac:dyDescent="0.25">
      <c r="A48" s="23"/>
      <c r="B48" s="26" t="s">
        <v>6</v>
      </c>
      <c r="C48" s="176">
        <v>100</v>
      </c>
      <c r="D48" s="175">
        <v>100</v>
      </c>
      <c r="E48" s="175">
        <v>100</v>
      </c>
      <c r="F48" s="174">
        <v>100</v>
      </c>
      <c r="G48" s="173">
        <v>100</v>
      </c>
      <c r="H48" s="5"/>
      <c r="I48" s="67"/>
      <c r="J48" s="172">
        <v>100</v>
      </c>
      <c r="K48" s="171">
        <f t="shared" ref="K48:K56" si="1">+IF(ISERROR(J48-D48),"*",(J48-D48))</f>
        <v>0</v>
      </c>
      <c r="L48" s="211"/>
      <c r="M48" s="210"/>
      <c r="N48" s="67"/>
      <c r="P48" s="6"/>
      <c r="Q48" s="6"/>
      <c r="R48" s="6"/>
      <c r="S48" s="6"/>
      <c r="T48" s="6"/>
      <c r="U48" s="6"/>
      <c r="V48" s="6"/>
    </row>
    <row r="49" spans="1:22" s="8" customFormat="1" ht="18" customHeight="1" x14ac:dyDescent="0.25">
      <c r="A49" s="23"/>
      <c r="B49" s="24" t="s">
        <v>7</v>
      </c>
      <c r="C49" s="162">
        <v>7.2089422083989563</v>
      </c>
      <c r="D49" s="161">
        <v>6.0439504369844856</v>
      </c>
      <c r="E49" s="161">
        <v>6.8</v>
      </c>
      <c r="F49" s="160">
        <v>6.8</v>
      </c>
      <c r="G49" s="159">
        <v>7</v>
      </c>
      <c r="H49" s="5"/>
      <c r="I49" s="67"/>
      <c r="J49" s="158">
        <v>6.2</v>
      </c>
      <c r="K49" s="170">
        <f t="shared" si="1"/>
        <v>0.15604956301551454</v>
      </c>
      <c r="L49" s="209"/>
      <c r="M49" s="209"/>
      <c r="N49" s="67"/>
      <c r="P49" s="6"/>
      <c r="Q49" s="6"/>
      <c r="R49" s="6"/>
      <c r="S49" s="6"/>
      <c r="T49" s="6"/>
      <c r="U49" s="6"/>
      <c r="V49" s="6"/>
    </row>
    <row r="50" spans="1:22" s="8" customFormat="1" ht="18" customHeight="1" x14ac:dyDescent="0.25">
      <c r="A50" s="23"/>
      <c r="B50" s="24" t="s">
        <v>8</v>
      </c>
      <c r="C50" s="162">
        <v>10.604505431415953</v>
      </c>
      <c r="D50" s="161">
        <v>10.032214564159931</v>
      </c>
      <c r="E50" s="161">
        <v>10.5</v>
      </c>
      <c r="F50" s="160">
        <v>10.8</v>
      </c>
      <c r="G50" s="159">
        <v>10.9</v>
      </c>
      <c r="H50" s="35"/>
      <c r="I50" s="69"/>
      <c r="J50" s="158">
        <v>10.9</v>
      </c>
      <c r="K50" s="170">
        <f t="shared" si="1"/>
        <v>0.8677854358400694</v>
      </c>
      <c r="L50" s="209"/>
      <c r="M50" s="208"/>
      <c r="N50" s="67"/>
    </row>
    <row r="51" spans="1:22" s="8" customFormat="1" ht="18" customHeight="1" x14ac:dyDescent="0.25">
      <c r="A51" s="23"/>
      <c r="B51" s="24" t="s">
        <v>9</v>
      </c>
      <c r="C51" s="162">
        <v>13.543039558495309</v>
      </c>
      <c r="D51" s="161">
        <v>14.546203049709588</v>
      </c>
      <c r="E51" s="161">
        <v>14.2</v>
      </c>
      <c r="F51" s="160">
        <v>14.5</v>
      </c>
      <c r="G51" s="159">
        <v>13.1</v>
      </c>
      <c r="H51" s="35"/>
      <c r="I51" s="69"/>
      <c r="J51" s="158">
        <v>14.4</v>
      </c>
      <c r="K51" s="170">
        <f t="shared" si="1"/>
        <v>-0.14620304970958742</v>
      </c>
      <c r="L51" s="209"/>
      <c r="M51" s="208"/>
      <c r="N51" s="67"/>
    </row>
    <row r="52" spans="1:22" s="8" customFormat="1" ht="18" customHeight="1" x14ac:dyDescent="0.25">
      <c r="A52" s="23"/>
      <c r="B52" s="24" t="s">
        <v>10</v>
      </c>
      <c r="C52" s="162">
        <v>26.894870222651363</v>
      </c>
      <c r="D52" s="161">
        <v>28.537169975207906</v>
      </c>
      <c r="E52" s="161">
        <v>27.6</v>
      </c>
      <c r="F52" s="160">
        <v>27</v>
      </c>
      <c r="G52" s="159">
        <v>25.4</v>
      </c>
      <c r="H52" s="35"/>
      <c r="I52" s="69"/>
      <c r="J52" s="158">
        <v>25.9</v>
      </c>
      <c r="K52" s="170">
        <f t="shared" si="1"/>
        <v>-2.6371699752079074</v>
      </c>
      <c r="L52" s="209"/>
      <c r="M52" s="208"/>
      <c r="N52" s="67"/>
    </row>
    <row r="53" spans="1:22" s="8" customFormat="1" ht="18" customHeight="1" x14ac:dyDescent="0.25">
      <c r="A53" s="23"/>
      <c r="B53" s="24" t="s">
        <v>11</v>
      </c>
      <c r="C53" s="162">
        <v>11.815174393282195</v>
      </c>
      <c r="D53" s="161">
        <v>11.969901945942588</v>
      </c>
      <c r="E53" s="161">
        <v>11.9</v>
      </c>
      <c r="F53" s="160">
        <v>11.5</v>
      </c>
      <c r="G53" s="159">
        <v>12.7</v>
      </c>
      <c r="H53" s="35"/>
      <c r="I53" s="69"/>
      <c r="J53" s="158">
        <v>13.2</v>
      </c>
      <c r="K53" s="170">
        <f t="shared" si="1"/>
        <v>1.2300980540574109</v>
      </c>
      <c r="L53" s="209"/>
      <c r="M53" s="208"/>
      <c r="N53" s="67"/>
    </row>
    <row r="54" spans="1:22" s="8" customFormat="1" ht="18" customHeight="1" x14ac:dyDescent="0.25">
      <c r="A54" s="23"/>
      <c r="B54" s="24" t="s">
        <v>12</v>
      </c>
      <c r="C54" s="162">
        <v>10.93459783461399</v>
      </c>
      <c r="D54" s="161">
        <v>11.106111188261334</v>
      </c>
      <c r="E54" s="161">
        <v>10.1</v>
      </c>
      <c r="F54" s="160">
        <v>10.6</v>
      </c>
      <c r="G54" s="159">
        <v>10.3</v>
      </c>
      <c r="H54" s="35"/>
      <c r="I54" s="69"/>
      <c r="J54" s="158">
        <v>11.1</v>
      </c>
      <c r="K54" s="170">
        <f t="shared" si="1"/>
        <v>-6.1111882613342772E-3</v>
      </c>
      <c r="L54" s="209"/>
      <c r="M54" s="208"/>
      <c r="N54" s="67"/>
    </row>
    <row r="55" spans="1:22" s="8" customFormat="1" ht="18" customHeight="1" x14ac:dyDescent="0.25">
      <c r="A55" s="23"/>
      <c r="B55" s="24" t="s">
        <v>13</v>
      </c>
      <c r="C55" s="162">
        <v>10.626159921368629</v>
      </c>
      <c r="D55" s="161">
        <v>9.8402533073177967</v>
      </c>
      <c r="E55" s="161">
        <v>10.8</v>
      </c>
      <c r="F55" s="160">
        <v>10.9</v>
      </c>
      <c r="G55" s="159">
        <v>11.2</v>
      </c>
      <c r="H55" s="35"/>
      <c r="I55" s="69"/>
      <c r="J55" s="158">
        <v>9.6</v>
      </c>
      <c r="K55" s="170">
        <f t="shared" si="1"/>
        <v>-0.24025330731779704</v>
      </c>
      <c r="L55" s="209"/>
      <c r="M55" s="208"/>
      <c r="N55" s="67"/>
    </row>
    <row r="56" spans="1:22" s="8" customFormat="1" ht="18" customHeight="1" thickBot="1" x14ac:dyDescent="0.3">
      <c r="A56" s="23"/>
      <c r="B56" s="25" t="s">
        <v>14</v>
      </c>
      <c r="C56" s="156">
        <v>8.372713579059516</v>
      </c>
      <c r="D56" s="155">
        <v>7.9241955324163715</v>
      </c>
      <c r="E56" s="155">
        <v>8.1</v>
      </c>
      <c r="F56" s="154">
        <v>7.9</v>
      </c>
      <c r="G56" s="153">
        <v>9.3000000000000007</v>
      </c>
      <c r="H56" s="35"/>
      <c r="I56" s="69"/>
      <c r="J56" s="152">
        <v>8.6999999999999993</v>
      </c>
      <c r="K56" s="169">
        <f t="shared" si="1"/>
        <v>0.77580446758362775</v>
      </c>
      <c r="L56" s="209"/>
      <c r="M56" s="208"/>
      <c r="N56" s="67"/>
    </row>
    <row r="57" spans="1:22" s="8" customFormat="1" ht="12.95" customHeight="1" x14ac:dyDescent="0.25">
      <c r="A57" s="23"/>
      <c r="B57" s="124"/>
      <c r="C57" s="178"/>
      <c r="D57" s="178"/>
      <c r="E57" s="178"/>
      <c r="F57" s="178"/>
      <c r="G57" s="178"/>
      <c r="H57" s="35"/>
      <c r="I57" s="69"/>
      <c r="J57" s="178"/>
      <c r="K57" s="208"/>
      <c r="L57" s="209"/>
      <c r="M57" s="208"/>
      <c r="N57" s="67"/>
    </row>
    <row r="58" spans="1:22" ht="12.95" customHeight="1" x14ac:dyDescent="0.25">
      <c r="A58" s="1"/>
      <c r="B58" s="44"/>
      <c r="C58" s="38"/>
      <c r="D58" s="38"/>
      <c r="E58" s="38"/>
      <c r="F58" s="38"/>
      <c r="G58" s="38"/>
      <c r="H58" s="36"/>
      <c r="I58" s="70"/>
      <c r="J58" s="38"/>
      <c r="K58" s="38"/>
      <c r="L58" s="129"/>
      <c r="M58" s="38"/>
      <c r="N58" s="9"/>
      <c r="P58" s="8"/>
      <c r="Q58" s="8"/>
      <c r="R58" s="8"/>
      <c r="S58" s="8"/>
      <c r="T58" s="8"/>
      <c r="U58" s="8"/>
      <c r="V58" s="8"/>
    </row>
    <row r="59" spans="1:22"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2"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2" s="8" customFormat="1" ht="18" customHeight="1" x14ac:dyDescent="0.25">
      <c r="A61" s="23"/>
      <c r="B61" s="26" t="s">
        <v>6</v>
      </c>
      <c r="C61" s="168">
        <v>11.423512006494343</v>
      </c>
      <c r="D61" s="167">
        <v>8.2863973303128571</v>
      </c>
      <c r="E61" s="167">
        <v>7.8</v>
      </c>
      <c r="F61" s="166">
        <v>7.8</v>
      </c>
      <c r="G61" s="165">
        <v>11.1</v>
      </c>
      <c r="H61" s="5"/>
      <c r="I61" s="67"/>
      <c r="J61" s="164">
        <v>7.6</v>
      </c>
      <c r="K61" s="163">
        <f t="shared" ref="K61:K69" si="2">+IF(ISERROR(J61/D61-1),"*",(J61/D61-1))</f>
        <v>-8.2834228549711897E-2</v>
      </c>
      <c r="L61" s="207"/>
      <c r="M61" s="206"/>
      <c r="N61" s="67"/>
      <c r="P61" s="6"/>
      <c r="Q61" s="6"/>
      <c r="R61" s="6"/>
      <c r="S61" s="6"/>
      <c r="T61" s="6"/>
      <c r="U61" s="6"/>
      <c r="V61" s="6"/>
    </row>
    <row r="62" spans="1:22" s="8" customFormat="1" ht="18" customHeight="1" x14ac:dyDescent="0.25">
      <c r="A62" s="23"/>
      <c r="B62" s="24" t="s">
        <v>7</v>
      </c>
      <c r="C62" s="162">
        <v>9.0343152676872513</v>
      </c>
      <c r="D62" s="161">
        <v>6.0928200326277961</v>
      </c>
      <c r="E62" s="161">
        <v>5.7</v>
      </c>
      <c r="F62" s="160">
        <v>6.5</v>
      </c>
      <c r="G62" s="159">
        <v>8.6999999999999993</v>
      </c>
      <c r="H62" s="35"/>
      <c r="I62" s="69"/>
      <c r="J62" s="158">
        <v>5.8</v>
      </c>
      <c r="K62" s="157">
        <f t="shared" si="2"/>
        <v>-4.8059852590378371E-2</v>
      </c>
      <c r="L62" s="205"/>
      <c r="M62" s="205"/>
      <c r="N62" s="67"/>
      <c r="P62" s="6"/>
      <c r="Q62" s="6"/>
      <c r="R62" s="6"/>
      <c r="S62" s="6"/>
      <c r="T62" s="6"/>
      <c r="U62" s="6"/>
      <c r="V62" s="6"/>
    </row>
    <row r="63" spans="1:22" s="8" customFormat="1" ht="18" customHeight="1" x14ac:dyDescent="0.25">
      <c r="A63" s="23"/>
      <c r="B63" s="24" t="s">
        <v>8</v>
      </c>
      <c r="C63" s="162">
        <v>9.5335917411411604</v>
      </c>
      <c r="D63" s="161">
        <v>6.915099741856876</v>
      </c>
      <c r="E63" s="161">
        <v>6.4</v>
      </c>
      <c r="F63" s="160">
        <v>6.9</v>
      </c>
      <c r="G63" s="159">
        <v>9.9</v>
      </c>
      <c r="H63" s="35"/>
      <c r="I63" s="69"/>
      <c r="J63" s="158">
        <v>6.8</v>
      </c>
      <c r="K63" s="157">
        <f t="shared" si="2"/>
        <v>-1.6644697278938914E-2</v>
      </c>
      <c r="L63" s="205"/>
      <c r="M63" s="177"/>
      <c r="N63" s="67"/>
    </row>
    <row r="64" spans="1:22" s="8" customFormat="1" ht="18" customHeight="1" x14ac:dyDescent="0.25">
      <c r="A64" s="23"/>
      <c r="B64" s="24" t="s">
        <v>9</v>
      </c>
      <c r="C64" s="162">
        <v>10.946122620084521</v>
      </c>
      <c r="D64" s="161">
        <v>8.2294625277745084</v>
      </c>
      <c r="E64" s="161">
        <v>7.2</v>
      </c>
      <c r="F64" s="160">
        <v>7.3</v>
      </c>
      <c r="G64" s="159">
        <v>9.9</v>
      </c>
      <c r="H64" s="35"/>
      <c r="I64" s="69"/>
      <c r="J64" s="158">
        <v>7</v>
      </c>
      <c r="K64" s="157">
        <f t="shared" si="2"/>
        <v>-0.14939767009389271</v>
      </c>
      <c r="L64" s="205"/>
      <c r="M64" s="177"/>
      <c r="N64" s="67"/>
    </row>
    <row r="65" spans="1:22" s="8" customFormat="1" ht="18" customHeight="1" x14ac:dyDescent="0.25">
      <c r="A65" s="23"/>
      <c r="B65" s="24" t="s">
        <v>10</v>
      </c>
      <c r="C65" s="162">
        <v>14.125738264090282</v>
      </c>
      <c r="D65" s="161">
        <v>10.613708854078494</v>
      </c>
      <c r="E65" s="161">
        <v>9.6</v>
      </c>
      <c r="F65" s="160">
        <v>9.8000000000000007</v>
      </c>
      <c r="G65" s="159">
        <v>13.7</v>
      </c>
      <c r="H65" s="35"/>
      <c r="I65" s="69"/>
      <c r="J65" s="158">
        <v>9.4</v>
      </c>
      <c r="K65" s="157">
        <f t="shared" si="2"/>
        <v>-0.11435294398640927</v>
      </c>
      <c r="L65" s="205"/>
      <c r="M65" s="177"/>
      <c r="N65" s="67"/>
    </row>
    <row r="66" spans="1:22" s="8" customFormat="1" ht="18" customHeight="1" x14ac:dyDescent="0.25">
      <c r="A66" s="23"/>
      <c r="B66" s="24" t="s">
        <v>11</v>
      </c>
      <c r="C66" s="162">
        <v>11.178517473665476</v>
      </c>
      <c r="D66" s="161">
        <v>7.9556829773643134</v>
      </c>
      <c r="E66" s="161">
        <v>7.6</v>
      </c>
      <c r="F66" s="160">
        <v>7.2</v>
      </c>
      <c r="G66" s="159">
        <v>11.3</v>
      </c>
      <c r="H66" s="35"/>
      <c r="I66" s="69"/>
      <c r="J66" s="158">
        <v>7.9</v>
      </c>
      <c r="K66" s="157">
        <f t="shared" si="2"/>
        <v>-6.9991448280107837E-3</v>
      </c>
      <c r="L66" s="205"/>
      <c r="M66" s="177"/>
      <c r="N66" s="67"/>
    </row>
    <row r="67" spans="1:22" s="8" customFormat="1" ht="18" customHeight="1" x14ac:dyDescent="0.25">
      <c r="A67" s="23"/>
      <c r="B67" s="24" t="s">
        <v>12</v>
      </c>
      <c r="C67" s="162">
        <v>11.835002058890138</v>
      </c>
      <c r="D67" s="161">
        <v>8.5321666961627045</v>
      </c>
      <c r="E67" s="161">
        <v>7.1</v>
      </c>
      <c r="F67" s="160">
        <v>8</v>
      </c>
      <c r="G67" s="159">
        <v>10.7</v>
      </c>
      <c r="H67" s="35"/>
      <c r="I67" s="69"/>
      <c r="J67" s="158">
        <v>7.5</v>
      </c>
      <c r="K67" s="157">
        <f t="shared" si="2"/>
        <v>-0.12097357364418537</v>
      </c>
      <c r="L67" s="205"/>
      <c r="M67" s="177"/>
      <c r="N67" s="67"/>
    </row>
    <row r="68" spans="1:22" s="8" customFormat="1" ht="18" customHeight="1" x14ac:dyDescent="0.25">
      <c r="A68" s="23"/>
      <c r="B68" s="24" t="s">
        <v>13</v>
      </c>
      <c r="C68" s="162">
        <v>12.539253624715069</v>
      </c>
      <c r="D68" s="161">
        <v>8.1421012470640193</v>
      </c>
      <c r="E68" s="161">
        <v>8.1</v>
      </c>
      <c r="F68" s="160">
        <v>9</v>
      </c>
      <c r="G68" s="159">
        <v>11.9</v>
      </c>
      <c r="H68" s="35"/>
      <c r="I68" s="69"/>
      <c r="J68" s="158">
        <v>7.2</v>
      </c>
      <c r="K68" s="157">
        <f t="shared" si="2"/>
        <v>-0.11570738541279302</v>
      </c>
      <c r="L68" s="205"/>
      <c r="M68" s="177"/>
      <c r="N68" s="67"/>
    </row>
    <row r="69" spans="1:22" s="8" customFormat="1" ht="18" customHeight="1" thickBot="1" x14ac:dyDescent="0.3">
      <c r="A69" s="23"/>
      <c r="B69" s="25" t="s">
        <v>14</v>
      </c>
      <c r="C69" s="156">
        <v>9.6116519016434996</v>
      </c>
      <c r="D69" s="155">
        <v>6.7322823770917779</v>
      </c>
      <c r="E69" s="155">
        <v>7.1</v>
      </c>
      <c r="F69" s="154">
        <v>6.4</v>
      </c>
      <c r="G69" s="153">
        <v>9.9</v>
      </c>
      <c r="H69" s="35"/>
      <c r="I69" s="69"/>
      <c r="J69" s="152">
        <v>6.7</v>
      </c>
      <c r="K69" s="151">
        <f t="shared" si="2"/>
        <v>-4.7951608805991697E-3</v>
      </c>
      <c r="L69" s="205"/>
      <c r="M69" s="177"/>
      <c r="N69" s="67"/>
    </row>
    <row r="70" spans="1:22" ht="12.95" customHeight="1" x14ac:dyDescent="0.25">
      <c r="A70" s="1"/>
      <c r="B70" s="44"/>
      <c r="C70" s="38"/>
      <c r="D70" s="38"/>
      <c r="E70" s="38"/>
      <c r="F70" s="38"/>
      <c r="G70" s="38"/>
      <c r="H70" s="36"/>
      <c r="I70" s="70"/>
      <c r="J70" s="38"/>
      <c r="K70" s="38"/>
      <c r="L70" s="129"/>
      <c r="M70" s="38"/>
      <c r="N70" s="9"/>
      <c r="P70" s="8"/>
      <c r="Q70" s="8"/>
      <c r="R70" s="8"/>
      <c r="S70" s="8"/>
      <c r="T70" s="8"/>
      <c r="U70" s="8"/>
      <c r="V70" s="8"/>
    </row>
    <row r="71" spans="1:22" ht="15.75" x14ac:dyDescent="0.25">
      <c r="P71" s="8"/>
      <c r="Q71" s="8"/>
      <c r="R71" s="8"/>
      <c r="S71" s="8"/>
      <c r="T71" s="8"/>
      <c r="U71" s="8"/>
      <c r="V71" s="8"/>
    </row>
  </sheetData>
  <conditionalFormatting sqref="L22:M22">
    <cfRule type="cellIs" dxfId="365" priority="18" operator="between">
      <formula>-0.01</formula>
      <formula>0.01</formula>
    </cfRule>
  </conditionalFormatting>
  <conditionalFormatting sqref="W15 K48:M57 K23:M30">
    <cfRule type="cellIs" dxfId="364" priority="15" operator="lessThan">
      <formula>-0.01</formula>
    </cfRule>
    <cfRule type="cellIs" dxfId="363" priority="16" operator="greaterThan">
      <formula>0.01</formula>
    </cfRule>
    <cfRule type="cellIs" dxfId="362" priority="17" operator="between">
      <formula>-0.01</formula>
      <formula>0.01</formula>
    </cfRule>
  </conditionalFormatting>
  <conditionalFormatting sqref="K6:L16">
    <cfRule type="cellIs" dxfId="361" priority="12" operator="equal">
      <formula>0</formula>
    </cfRule>
    <cfRule type="cellIs" dxfId="360" priority="13" operator="lessThanOrEqual">
      <formula>0.001</formula>
    </cfRule>
    <cfRule type="cellIs" dxfId="359" priority="14" operator="greaterThanOrEqual">
      <formula>0.001</formula>
    </cfRule>
  </conditionalFormatting>
  <conditionalFormatting sqref="K61:M69">
    <cfRule type="cellIs" dxfId="358" priority="9" operator="greaterThanOrEqual">
      <formula>0.001</formula>
    </cfRule>
    <cfRule type="cellIs" dxfId="357" priority="10" operator="lessThanOrEqual">
      <formula>0.001</formula>
    </cfRule>
    <cfRule type="cellIs" dxfId="356" priority="11" operator="equal">
      <formula>0</formula>
    </cfRule>
  </conditionalFormatting>
  <conditionalFormatting sqref="K40:M40">
    <cfRule type="cellIs" dxfId="355" priority="7" operator="lessThan">
      <formula>0.02</formula>
    </cfRule>
    <cfRule type="cellIs" dxfId="354" priority="8" operator="greaterThan">
      <formula>0.02</formula>
    </cfRule>
  </conditionalFormatting>
  <conditionalFormatting sqref="K41:M42 K35:M39">
    <cfRule type="cellIs" dxfId="353" priority="4" operator="greaterThanOrEqual">
      <formula>0.001</formula>
    </cfRule>
    <cfRule type="cellIs" dxfId="352" priority="5" operator="lessThanOrEqual">
      <formula>0.001</formula>
    </cfRule>
    <cfRule type="cellIs" dxfId="351" priority="6" operator="equal">
      <formula>0</formula>
    </cfRule>
  </conditionalFormatting>
  <conditionalFormatting sqref="P15">
    <cfRule type="cellIs" dxfId="350" priority="1" operator="lessThan">
      <formula>-0.01</formula>
    </cfRule>
    <cfRule type="cellIs" dxfId="349" priority="2" operator="greaterThan">
      <formula>0.01</formula>
    </cfRule>
    <cfRule type="cellIs" dxfId="348"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71"/>
  <sheetViews>
    <sheetView showGridLines="0" showRowColHeaders="0" zoomScale="70" zoomScaleNormal="70"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2.85546875" style="6" customWidth="1"/>
    <col min="10" max="10" width="16" style="7" customWidth="1"/>
    <col min="11" max="11" width="16.85546875" style="7" customWidth="1"/>
    <col min="12" max="12" width="2.85546875" style="7" customWidth="1"/>
    <col min="13" max="13" width="16.85546875" style="7" customWidth="1"/>
    <col min="14" max="14" width="9.7109375" style="6" customWidth="1"/>
    <col min="15" max="15" width="1.5703125" style="6" customWidth="1"/>
    <col min="16" max="16" width="41.85546875" style="6" customWidth="1"/>
    <col min="17" max="16384" width="11.42578125" style="6"/>
  </cols>
  <sheetData>
    <row r="1" spans="1:29" ht="52.5" customHeight="1" x14ac:dyDescent="0.25">
      <c r="A1" s="1"/>
      <c r="B1" s="10"/>
      <c r="C1" s="11"/>
      <c r="D1" s="11"/>
      <c r="E1" s="11"/>
      <c r="F1" s="11"/>
      <c r="G1" s="11"/>
      <c r="H1"/>
      <c r="I1" s="9"/>
      <c r="J1" s="11"/>
      <c r="K1" s="11"/>
      <c r="L1" s="11"/>
      <c r="M1" s="11"/>
      <c r="N1" s="9"/>
    </row>
    <row r="2" spans="1:29" ht="28.5" x14ac:dyDescent="0.45">
      <c r="A2" s="1"/>
      <c r="B2" s="3"/>
      <c r="C2" s="2"/>
      <c r="D2" s="2"/>
      <c r="E2" s="2"/>
      <c r="F2" s="2"/>
      <c r="G2" s="2"/>
      <c r="H2" s="1"/>
      <c r="I2" s="9"/>
      <c r="J2" s="2"/>
      <c r="K2" s="2"/>
      <c r="L2" s="128"/>
      <c r="M2" s="2"/>
      <c r="N2" s="9"/>
    </row>
    <row r="3" spans="1:29" ht="24" customHeight="1" x14ac:dyDescent="0.3">
      <c r="A3" s="1"/>
      <c r="B3" s="14"/>
      <c r="C3" s="2"/>
      <c r="D3" s="2"/>
      <c r="E3" s="2"/>
      <c r="F3" s="2"/>
      <c r="G3" s="2"/>
      <c r="H3" s="1"/>
      <c r="I3" s="9"/>
      <c r="J3" s="2"/>
      <c r="K3" s="2"/>
      <c r="L3" s="128"/>
      <c r="M3" s="2"/>
      <c r="N3" s="9"/>
    </row>
    <row r="4" spans="1:29" ht="18.75" customHeight="1" thickBot="1" x14ac:dyDescent="0.3">
      <c r="A4" s="1"/>
      <c r="B4"/>
      <c r="C4"/>
      <c r="D4"/>
      <c r="E4"/>
      <c r="F4"/>
      <c r="G4"/>
      <c r="H4" s="1"/>
      <c r="I4" s="9"/>
      <c r="J4"/>
      <c r="K4"/>
      <c r="L4" s="9"/>
      <c r="M4"/>
      <c r="N4" s="9"/>
      <c r="P4" s="90" t="s">
        <v>101</v>
      </c>
    </row>
    <row r="5" spans="1:29" ht="50.1" customHeight="1" thickBot="1" x14ac:dyDescent="0.3">
      <c r="A5" s="1"/>
      <c r="B5"/>
      <c r="C5" s="45" t="s">
        <v>90</v>
      </c>
      <c r="D5" s="46" t="s">
        <v>192</v>
      </c>
      <c r="E5" s="46" t="s">
        <v>205</v>
      </c>
      <c r="F5" s="130" t="s">
        <v>204</v>
      </c>
      <c r="G5" s="71" t="s">
        <v>200</v>
      </c>
      <c r="H5"/>
      <c r="I5" s="9"/>
      <c r="J5" s="45" t="s">
        <v>201</v>
      </c>
      <c r="K5" s="81" t="s">
        <v>203</v>
      </c>
      <c r="L5"/>
      <c r="M5" s="131" t="s">
        <v>202</v>
      </c>
      <c r="N5" s="9"/>
      <c r="W5" s="134"/>
      <c r="X5" s="134"/>
      <c r="Y5" s="134"/>
      <c r="Z5" s="134"/>
      <c r="AA5" s="134"/>
      <c r="AB5" s="134"/>
      <c r="AC5" s="134"/>
    </row>
    <row r="6" spans="1:29" s="8" customFormat="1" ht="18" customHeight="1" x14ac:dyDescent="0.25">
      <c r="A6" s="23"/>
      <c r="B6" s="47" t="s">
        <v>112</v>
      </c>
      <c r="C6" s="204">
        <v>96.031930000000003</v>
      </c>
      <c r="D6" s="203">
        <v>61.076799999999999</v>
      </c>
      <c r="E6" s="203">
        <v>50.6</v>
      </c>
      <c r="F6" s="202">
        <v>54.3</v>
      </c>
      <c r="G6" s="201">
        <v>89.4</v>
      </c>
      <c r="H6" s="5"/>
      <c r="I6" s="67"/>
      <c r="J6" s="229">
        <v>54.4</v>
      </c>
      <c r="K6" s="179">
        <f>+IF(ISERROR(J6/D6-1),"*",(J6/D6-1))</f>
        <v>-0.10931810441935397</v>
      </c>
      <c r="L6" s="205"/>
      <c r="M6" s="228">
        <f>+SUM(E6:G6,J6)</f>
        <v>248.70000000000002</v>
      </c>
      <c r="N6" s="67"/>
      <c r="W6" s="95"/>
      <c r="X6" s="95"/>
      <c r="Y6" s="95"/>
      <c r="Z6" s="95"/>
      <c r="AA6" s="95"/>
      <c r="AB6" s="95"/>
      <c r="AC6" s="95"/>
    </row>
    <row r="7" spans="1:29" s="8" customFormat="1" ht="18" customHeight="1" x14ac:dyDescent="0.25">
      <c r="A7" s="23"/>
      <c r="B7" s="48" t="s">
        <v>113</v>
      </c>
      <c r="C7" s="199">
        <v>29.094368579999998</v>
      </c>
      <c r="D7" s="198">
        <v>18.118062289999997</v>
      </c>
      <c r="E7" s="198">
        <v>15</v>
      </c>
      <c r="F7" s="197">
        <v>16.100000000000001</v>
      </c>
      <c r="G7" s="196">
        <v>27.9</v>
      </c>
      <c r="H7" s="5"/>
      <c r="I7" s="67"/>
      <c r="J7" s="227">
        <v>16.899999999999999</v>
      </c>
      <c r="K7" s="157">
        <f>+IF(ISERROR(J7/D7-1),"*",(J7/D7-1))</f>
        <v>-6.7229170012970463E-2</v>
      </c>
      <c r="L7" s="205"/>
      <c r="M7" s="226">
        <f>+SUM(E7:G7,J7)</f>
        <v>75.900000000000006</v>
      </c>
      <c r="N7" s="67"/>
      <c r="W7" s="91"/>
      <c r="X7" s="91" t="str">
        <f>+C5</f>
        <v>TRIM 3 2015</v>
      </c>
      <c r="Y7" s="91" t="str">
        <f>+D5</f>
        <v>TRIM 4 2015</v>
      </c>
      <c r="Z7" s="91" t="str">
        <f>+E5</f>
        <v>TRIM 1 2016</v>
      </c>
      <c r="AA7" s="91" t="str">
        <f>+F5</f>
        <v>TRIM 2 2016</v>
      </c>
      <c r="AB7" s="91" t="str">
        <f>+G5</f>
        <v>TRIM 3 2016</v>
      </c>
      <c r="AC7" s="95" t="str">
        <f>+J5</f>
        <v>TRIM 4 2016</v>
      </c>
    </row>
    <row r="8" spans="1:29" s="8" customFormat="1" ht="18" customHeight="1" x14ac:dyDescent="0.25">
      <c r="A8" s="23"/>
      <c r="B8" s="48" t="s">
        <v>114</v>
      </c>
      <c r="C8" s="199">
        <v>139.5171</v>
      </c>
      <c r="D8" s="198">
        <v>90.251279999999994</v>
      </c>
      <c r="E8" s="198">
        <v>75.400000000000006</v>
      </c>
      <c r="F8" s="197">
        <v>81.099999999999994</v>
      </c>
      <c r="G8" s="196">
        <v>135.1</v>
      </c>
      <c r="H8" s="5"/>
      <c r="I8" s="67"/>
      <c r="J8" s="227">
        <v>84.4</v>
      </c>
      <c r="K8" s="157">
        <f>+IF(ISERROR(J8/D8-1),"*",(J8/D8-1))</f>
        <v>-6.4833207905749202E-2</v>
      </c>
      <c r="L8" s="205"/>
      <c r="M8" s="226">
        <f>+SUM(E8:G8,J8)</f>
        <v>376</v>
      </c>
      <c r="N8" s="67"/>
      <c r="W8" s="91" t="str">
        <f>+VLOOKUP($P$4,$B$5:$J$16,1,0)</f>
        <v>Volumen (Mio consumiciones)</v>
      </c>
      <c r="X8" s="91">
        <f>+VLOOKUP($P$4,$B$5:$J$16,2,0)</f>
        <v>96.031930000000003</v>
      </c>
      <c r="Y8" s="91">
        <f>+VLOOKUP($P$4,$B$5:$J$16,3,0)</f>
        <v>61.076799999999999</v>
      </c>
      <c r="Z8" s="91">
        <f>+VLOOKUP($P$4,$B$5:$J$16,4,0)</f>
        <v>50.6</v>
      </c>
      <c r="AA8" s="91">
        <f>+VLOOKUP($P$4,$B$5:$J$16,5,0)</f>
        <v>54.3</v>
      </c>
      <c r="AB8" s="91">
        <f>+VLOOKUP($P$4,$B$5:$J$16,6,0)</f>
        <v>89.4</v>
      </c>
      <c r="AC8" s="91">
        <f>+VLOOKUP($P$4,$B$5:$J$16,9,0)</f>
        <v>54.4</v>
      </c>
    </row>
    <row r="9" spans="1:29" s="8" customFormat="1" ht="18" customHeight="1" x14ac:dyDescent="0.25">
      <c r="A9" s="23"/>
      <c r="B9" s="48" t="s">
        <v>158</v>
      </c>
      <c r="C9" s="199">
        <v>24.322791956568622</v>
      </c>
      <c r="D9" s="198">
        <v>18.148729697731117</v>
      </c>
      <c r="E9" s="198">
        <v>16.5</v>
      </c>
      <c r="F9" s="197">
        <v>17.3</v>
      </c>
      <c r="G9" s="196">
        <v>22.3</v>
      </c>
      <c r="H9" s="5"/>
      <c r="I9" s="67"/>
      <c r="J9" s="227">
        <v>16.7</v>
      </c>
      <c r="K9" s="170">
        <f>+IF(ISERROR(J9-D9),"*",(J9-D9))</f>
        <v>-1.4487296977311175</v>
      </c>
      <c r="L9" s="209"/>
      <c r="M9" s="226"/>
      <c r="N9" s="67"/>
      <c r="W9" s="135"/>
      <c r="X9" s="135"/>
      <c r="Y9" s="135"/>
      <c r="Z9" s="135"/>
      <c r="AA9" s="135"/>
      <c r="AB9" s="135"/>
      <c r="AC9" s="135"/>
    </row>
    <row r="10" spans="1:29" s="8" customFormat="1" ht="18" customHeight="1" x14ac:dyDescent="0.25">
      <c r="A10" s="23"/>
      <c r="B10" s="48" t="s">
        <v>115</v>
      </c>
      <c r="C10" s="199">
        <v>5.4</v>
      </c>
      <c r="D10" s="198">
        <v>4.9000000000000004</v>
      </c>
      <c r="E10" s="198">
        <v>4.5999999999999996</v>
      </c>
      <c r="F10" s="197">
        <v>4.9000000000000004</v>
      </c>
      <c r="G10" s="196">
        <v>5.7</v>
      </c>
      <c r="H10" s="5"/>
      <c r="I10" s="67"/>
      <c r="J10" s="227">
        <v>4.8</v>
      </c>
      <c r="K10" s="157">
        <f t="shared" ref="K10:K16" si="0">+IF(ISERROR(J10/D10-1),"*",(J10/D10-1))</f>
        <v>-2.0408163265306256E-2</v>
      </c>
      <c r="L10" s="205"/>
      <c r="M10" s="226"/>
      <c r="N10" s="67"/>
      <c r="W10" s="135"/>
      <c r="X10" s="135"/>
      <c r="Y10" s="135"/>
      <c r="Z10" s="135"/>
      <c r="AA10" s="135"/>
      <c r="AB10" s="135"/>
      <c r="AC10" s="135"/>
    </row>
    <row r="11" spans="1:29" s="8" customFormat="1" ht="18" customHeight="1" x14ac:dyDescent="0.25">
      <c r="A11" s="23"/>
      <c r="B11" s="48" t="s">
        <v>108</v>
      </c>
      <c r="C11" s="199">
        <v>12.2</v>
      </c>
      <c r="D11" s="198">
        <v>10.4</v>
      </c>
      <c r="E11" s="198">
        <v>9.5</v>
      </c>
      <c r="F11" s="197">
        <v>9.6999999999999993</v>
      </c>
      <c r="G11" s="196">
        <v>12.4</v>
      </c>
      <c r="H11" s="5"/>
      <c r="I11" s="67"/>
      <c r="J11" s="227">
        <v>10.1</v>
      </c>
      <c r="K11" s="157">
        <f t="shared" si="0"/>
        <v>-2.8846153846153966E-2</v>
      </c>
      <c r="L11" s="205"/>
      <c r="M11" s="226"/>
      <c r="N11" s="67"/>
    </row>
    <row r="12" spans="1:29" s="8" customFormat="1" ht="18" customHeight="1" x14ac:dyDescent="0.25">
      <c r="A12" s="23"/>
      <c r="B12" s="48" t="s">
        <v>109</v>
      </c>
      <c r="C12" s="199">
        <v>3.6915079112526756</v>
      </c>
      <c r="D12" s="198">
        <v>3.0807173551015299</v>
      </c>
      <c r="E12" s="198">
        <v>2.8</v>
      </c>
      <c r="F12" s="197">
        <v>2.9</v>
      </c>
      <c r="G12" s="196">
        <v>3.9</v>
      </c>
      <c r="H12" s="5"/>
      <c r="I12" s="67"/>
      <c r="J12" s="227">
        <v>3.1</v>
      </c>
      <c r="K12" s="157">
        <f t="shared" si="0"/>
        <v>6.2591411920795981E-3</v>
      </c>
      <c r="L12" s="205"/>
      <c r="M12" s="226"/>
      <c r="N12" s="67"/>
    </row>
    <row r="13" spans="1:29" s="8" customFormat="1" ht="18" customHeight="1" x14ac:dyDescent="0.25">
      <c r="A13" s="23"/>
      <c r="B13" s="48" t="s">
        <v>110</v>
      </c>
      <c r="C13" s="199">
        <v>2.2599999999999998</v>
      </c>
      <c r="D13" s="198">
        <v>2.1</v>
      </c>
      <c r="E13" s="198">
        <v>2.1</v>
      </c>
      <c r="F13" s="197">
        <v>2</v>
      </c>
      <c r="G13" s="196">
        <v>2.2000000000000002</v>
      </c>
      <c r="H13" s="5"/>
      <c r="I13" s="67"/>
      <c r="J13" s="227">
        <v>2.1</v>
      </c>
      <c r="K13" s="157">
        <f t="shared" si="0"/>
        <v>0</v>
      </c>
      <c r="L13" s="205"/>
      <c r="M13" s="226"/>
      <c r="N13" s="67"/>
    </row>
    <row r="14" spans="1:29" s="8" customFormat="1" ht="18" customHeight="1" x14ac:dyDescent="0.25">
      <c r="A14" s="23"/>
      <c r="B14" s="49" t="s">
        <v>156</v>
      </c>
      <c r="C14" s="199">
        <v>0.8978777893142601</v>
      </c>
      <c r="D14" s="198">
        <v>0.55911106552846801</v>
      </c>
      <c r="E14" s="198">
        <v>0.5</v>
      </c>
      <c r="F14" s="197">
        <v>0.5</v>
      </c>
      <c r="G14" s="196">
        <v>0.9</v>
      </c>
      <c r="H14" s="5"/>
      <c r="I14" s="67"/>
      <c r="J14" s="227">
        <v>0.5</v>
      </c>
      <c r="K14" s="157">
        <f t="shared" si="0"/>
        <v>-0.10572329752156961</v>
      </c>
      <c r="L14" s="205"/>
      <c r="M14" s="226">
        <f>+SUM(E14:G14,J14)</f>
        <v>2.4</v>
      </c>
      <c r="N14" s="67"/>
    </row>
    <row r="15" spans="1:29" s="8" customFormat="1" ht="18" customHeight="1" x14ac:dyDescent="0.25">
      <c r="A15" s="23"/>
      <c r="B15" s="49" t="s">
        <v>116</v>
      </c>
      <c r="C15" s="199">
        <v>4.3056203462565943</v>
      </c>
      <c r="D15" s="198">
        <v>2.7850930479447045</v>
      </c>
      <c r="E15" s="198">
        <v>2.2999999999999998</v>
      </c>
      <c r="F15" s="197">
        <v>2.5</v>
      </c>
      <c r="G15" s="196">
        <v>4.2</v>
      </c>
      <c r="H15" s="5"/>
      <c r="I15" s="67"/>
      <c r="J15" s="227">
        <v>2.6</v>
      </c>
      <c r="K15" s="157">
        <f t="shared" si="0"/>
        <v>-6.6458479037638019E-2</v>
      </c>
      <c r="L15" s="205"/>
      <c r="M15" s="226">
        <f>+SUM(E15:G15,J15)</f>
        <v>11.6</v>
      </c>
      <c r="N15" s="67"/>
    </row>
    <row r="16" spans="1:29" s="8" customFormat="1" ht="18" customHeight="1" thickBot="1" x14ac:dyDescent="0.3">
      <c r="A16" s="23"/>
      <c r="B16" s="50" t="s">
        <v>111</v>
      </c>
      <c r="C16" s="194">
        <v>4.7953300521499065</v>
      </c>
      <c r="D16" s="193">
        <v>4.9812876540231832</v>
      </c>
      <c r="E16" s="193">
        <v>5</v>
      </c>
      <c r="F16" s="192">
        <v>5</v>
      </c>
      <c r="G16" s="191">
        <v>4.9000000000000004</v>
      </c>
      <c r="H16" s="5"/>
      <c r="I16" s="67"/>
      <c r="J16" s="225">
        <v>5</v>
      </c>
      <c r="K16" s="151">
        <f t="shared" si="0"/>
        <v>3.7565278852553785E-3</v>
      </c>
      <c r="L16" s="205"/>
      <c r="M16" s="224">
        <f>+M8/M7</f>
        <v>4.953886693017127</v>
      </c>
      <c r="N16" s="67"/>
    </row>
    <row r="17" spans="1:22" s="8" customFormat="1" ht="12.95" customHeight="1" x14ac:dyDescent="0.25">
      <c r="A17" s="23"/>
      <c r="B17" s="43" t="s">
        <v>160</v>
      </c>
      <c r="C17" s="189"/>
      <c r="D17" s="189"/>
      <c r="E17" s="189"/>
      <c r="F17" s="189"/>
      <c r="G17" s="189"/>
      <c r="H17" s="5"/>
      <c r="I17" s="67"/>
      <c r="J17" s="189"/>
      <c r="K17" s="189"/>
      <c r="L17" s="214"/>
      <c r="M17" s="189"/>
      <c r="N17" s="67"/>
    </row>
    <row r="18" spans="1:22" s="8" customFormat="1" ht="12.95" customHeight="1" x14ac:dyDescent="0.25">
      <c r="A18" s="23"/>
      <c r="B18" s="43" t="s">
        <v>157</v>
      </c>
      <c r="C18" s="189"/>
      <c r="D18" s="189"/>
      <c r="E18" s="189"/>
      <c r="F18" s="189"/>
      <c r="G18" s="189"/>
      <c r="H18" s="5"/>
      <c r="I18" s="67"/>
      <c r="J18" s="189"/>
      <c r="K18" s="189"/>
      <c r="L18" s="214"/>
      <c r="M18" s="189"/>
      <c r="N18" s="67"/>
    </row>
    <row r="19" spans="1:22" ht="12.95" customHeight="1" x14ac:dyDescent="0.25">
      <c r="A19" s="1"/>
      <c r="B19" s="43"/>
      <c r="C19" s="147"/>
      <c r="D19" s="147"/>
      <c r="E19" s="147"/>
      <c r="F19" s="147"/>
      <c r="G19" s="147"/>
      <c r="H19"/>
      <c r="I19" s="9"/>
      <c r="J19" s="147"/>
      <c r="K19" s="147"/>
      <c r="L19" s="128"/>
      <c r="M19" s="147"/>
      <c r="N19" s="9"/>
    </row>
    <row r="20" spans="1:22" ht="24.75" customHeight="1" x14ac:dyDescent="0.25">
      <c r="A20" s="1"/>
      <c r="B20" s="12"/>
      <c r="C20" s="13"/>
      <c r="D20" s="13"/>
      <c r="E20" s="13"/>
      <c r="F20" s="13"/>
      <c r="G20" s="13"/>
      <c r="H20" s="9"/>
      <c r="I20" s="9"/>
      <c r="J20" s="13"/>
      <c r="K20" s="13"/>
      <c r="L20" s="13"/>
      <c r="M20" s="13"/>
      <c r="N20" s="9"/>
      <c r="P20" s="110"/>
      <c r="Q20" s="110"/>
      <c r="R20" s="110"/>
      <c r="S20" s="110"/>
    </row>
    <row r="21" spans="1:22" ht="29.25" customHeight="1" thickBot="1" x14ac:dyDescent="0.3">
      <c r="A21" s="1"/>
      <c r="B21" s="12"/>
      <c r="C21" s="13"/>
      <c r="D21" s="13"/>
      <c r="E21" s="13"/>
      <c r="F21" s="13"/>
      <c r="G21" s="13"/>
      <c r="H21" s="9"/>
      <c r="I21" s="9"/>
      <c r="J21" s="13"/>
      <c r="K21" s="13"/>
      <c r="L21" s="13"/>
      <c r="M21" s="13"/>
      <c r="N21" s="9"/>
      <c r="P21" s="110"/>
      <c r="Q21" s="110"/>
      <c r="R21" s="110"/>
      <c r="S21" s="110"/>
    </row>
    <row r="22" spans="1:22"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22"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11"/>
      <c r="Q23" s="111"/>
      <c r="R23" s="111"/>
      <c r="S23" s="111"/>
    </row>
    <row r="24" spans="1:22" s="8" customFormat="1" ht="18" customHeight="1" x14ac:dyDescent="0.25">
      <c r="A24" s="23"/>
      <c r="B24" s="29" t="s">
        <v>0</v>
      </c>
      <c r="C24" s="162">
        <v>1.6627802856820644</v>
      </c>
      <c r="D24" s="161">
        <v>1.1647188457810493</v>
      </c>
      <c r="E24" s="161">
        <v>0.9</v>
      </c>
      <c r="F24" s="160">
        <v>0.9</v>
      </c>
      <c r="G24" s="159">
        <v>1.2</v>
      </c>
      <c r="H24" s="35"/>
      <c r="I24" s="69"/>
      <c r="J24" s="158">
        <v>1.6</v>
      </c>
      <c r="K24" s="170">
        <f>+IF(ISERROR(J24-D24),"*",(J24-D24))</f>
        <v>0.43528115421895075</v>
      </c>
      <c r="L24" s="209"/>
      <c r="M24" s="209"/>
      <c r="N24" s="67"/>
      <c r="P24" s="111"/>
      <c r="Q24" s="111"/>
      <c r="R24" s="111"/>
      <c r="S24" s="111"/>
    </row>
    <row r="25" spans="1:22" s="8" customFormat="1" ht="18" customHeight="1" x14ac:dyDescent="0.25">
      <c r="A25" s="23"/>
      <c r="B25" s="29" t="s">
        <v>1</v>
      </c>
      <c r="C25" s="162">
        <v>6.0513612503674565</v>
      </c>
      <c r="D25" s="161">
        <v>6.0634987425667353</v>
      </c>
      <c r="E25" s="161">
        <v>4.2</v>
      </c>
      <c r="F25" s="160">
        <v>6.2</v>
      </c>
      <c r="G25" s="159">
        <v>3.8</v>
      </c>
      <c r="H25" s="35"/>
      <c r="I25" s="69"/>
      <c r="J25" s="158">
        <v>4.4000000000000004</v>
      </c>
      <c r="K25" s="170">
        <f>+IF(ISERROR(J25-D25),"*",(J25-D25))</f>
        <v>-1.6634987425667349</v>
      </c>
      <c r="L25" s="209"/>
      <c r="M25" s="209"/>
      <c r="N25" s="67"/>
      <c r="P25" s="111"/>
      <c r="Q25" s="111"/>
      <c r="R25" s="111"/>
      <c r="S25" s="111"/>
    </row>
    <row r="26" spans="1:22" s="8" customFormat="1" ht="18" customHeight="1" x14ac:dyDescent="0.25">
      <c r="A26" s="23"/>
      <c r="B26" s="29" t="s">
        <v>2</v>
      </c>
      <c r="C26" s="162">
        <v>26.930105434723639</v>
      </c>
      <c r="D26" s="161">
        <v>25.52036125009824</v>
      </c>
      <c r="E26" s="161">
        <v>23.1</v>
      </c>
      <c r="F26" s="160">
        <v>23.7</v>
      </c>
      <c r="G26" s="159">
        <v>25</v>
      </c>
      <c r="H26" s="35"/>
      <c r="I26" s="69"/>
      <c r="J26" s="158">
        <v>23.9</v>
      </c>
      <c r="K26" s="170">
        <f>+IF(ISERROR(J26-D26),"*",(J26-D26))</f>
        <v>-1.6203612500982416</v>
      </c>
      <c r="L26" s="209"/>
      <c r="M26" s="209"/>
      <c r="N26" s="67"/>
      <c r="P26" s="111"/>
      <c r="Q26" s="111"/>
      <c r="R26" s="111"/>
      <c r="S26" s="111"/>
    </row>
    <row r="27" spans="1:22" s="8" customFormat="1" ht="18" customHeight="1" thickBot="1" x14ac:dyDescent="0.3">
      <c r="A27" s="23"/>
      <c r="B27" s="30" t="s">
        <v>3</v>
      </c>
      <c r="C27" s="156">
        <v>65.355751987906515</v>
      </c>
      <c r="D27" s="155">
        <v>67.251427710685562</v>
      </c>
      <c r="E27" s="155">
        <v>71.8</v>
      </c>
      <c r="F27" s="154">
        <v>69.099999999999994</v>
      </c>
      <c r="G27" s="153">
        <v>70</v>
      </c>
      <c r="H27" s="35"/>
      <c r="I27" s="69"/>
      <c r="J27" s="152">
        <v>70</v>
      </c>
      <c r="K27" s="169">
        <f>+IF(ISERROR(J27-D27),"*",(J27-D27))</f>
        <v>2.7485722893144384</v>
      </c>
      <c r="L27" s="209"/>
      <c r="M27" s="209"/>
      <c r="N27" s="67"/>
      <c r="P27" s="111"/>
      <c r="Q27" s="111"/>
      <c r="R27" s="111"/>
      <c r="S27" s="111"/>
    </row>
    <row r="28" spans="1:22" ht="8.25" customHeight="1" thickBot="1" x14ac:dyDescent="0.3">
      <c r="A28" s="1"/>
      <c r="B28" s="32"/>
      <c r="C28" s="186"/>
      <c r="D28" s="186"/>
      <c r="E28" s="186"/>
      <c r="F28" s="186"/>
      <c r="G28" s="186"/>
      <c r="H28" s="36"/>
      <c r="I28" s="70"/>
      <c r="J28" s="186"/>
      <c r="K28" s="188"/>
      <c r="L28" s="213"/>
      <c r="M28" s="213"/>
      <c r="N28" s="9"/>
      <c r="P28" s="111"/>
      <c r="Q28" s="111"/>
      <c r="R28" s="111"/>
      <c r="S28" s="111"/>
      <c r="T28" s="8"/>
      <c r="U28" s="8"/>
      <c r="V28" s="8"/>
    </row>
    <row r="29" spans="1:22" s="8" customFormat="1" ht="18" customHeight="1" x14ac:dyDescent="0.25">
      <c r="A29" s="23"/>
      <c r="B29" s="31" t="s">
        <v>4</v>
      </c>
      <c r="C29" s="184">
        <v>56.267556009756333</v>
      </c>
      <c r="D29" s="183">
        <v>56.604782830796637</v>
      </c>
      <c r="E29" s="183">
        <v>54.9</v>
      </c>
      <c r="F29" s="182">
        <v>56.6</v>
      </c>
      <c r="G29" s="181">
        <v>55.5</v>
      </c>
      <c r="H29" s="35"/>
      <c r="I29" s="69"/>
      <c r="J29" s="180">
        <v>57.3</v>
      </c>
      <c r="K29" s="187">
        <f>+IF(ISERROR(J29-D29),"*",(J29-D29))</f>
        <v>0.69521716920336019</v>
      </c>
      <c r="L29" s="209"/>
      <c r="M29" s="209"/>
      <c r="N29" s="67"/>
      <c r="P29" s="110"/>
      <c r="Q29" s="110"/>
      <c r="R29" s="110"/>
      <c r="S29" s="110"/>
      <c r="T29" s="6"/>
      <c r="U29" s="6"/>
      <c r="V29" s="6"/>
    </row>
    <row r="30" spans="1:22" s="8" customFormat="1" ht="18" customHeight="1" thickBot="1" x14ac:dyDescent="0.3">
      <c r="A30" s="23"/>
      <c r="B30" s="30" t="s">
        <v>5</v>
      </c>
      <c r="C30" s="156">
        <v>43.732443990243667</v>
      </c>
      <c r="D30" s="155">
        <v>43.395217169203363</v>
      </c>
      <c r="E30" s="155">
        <v>45.1</v>
      </c>
      <c r="F30" s="154">
        <v>43.4</v>
      </c>
      <c r="G30" s="153">
        <v>44.5</v>
      </c>
      <c r="H30" s="35"/>
      <c r="I30" s="69"/>
      <c r="J30" s="152">
        <v>42.7</v>
      </c>
      <c r="K30" s="169">
        <f>+IF(ISERROR(J30-D30),"*",(J30-D30))</f>
        <v>-0.69521716920336019</v>
      </c>
      <c r="L30" s="209"/>
      <c r="M30" s="209"/>
      <c r="N30" s="67"/>
      <c r="P30" s="111"/>
      <c r="Q30" s="111"/>
      <c r="R30" s="111"/>
      <c r="S30" s="111"/>
    </row>
    <row r="31" spans="1:22" ht="12.95" customHeight="1" x14ac:dyDescent="0.25">
      <c r="A31"/>
      <c r="B31" s="44" t="s">
        <v>66</v>
      </c>
      <c r="C31"/>
      <c r="D31"/>
      <c r="E31"/>
      <c r="F31"/>
      <c r="G31"/>
      <c r="H31"/>
      <c r="I31" s="9"/>
      <c r="J31"/>
      <c r="K31"/>
      <c r="L31" s="9"/>
      <c r="M31" s="9"/>
      <c r="N31" s="9"/>
      <c r="P31" s="111"/>
      <c r="Q31" s="111"/>
      <c r="R31" s="111"/>
      <c r="S31" s="111"/>
      <c r="T31" s="8"/>
      <c r="U31" s="8"/>
      <c r="V31" s="8"/>
    </row>
    <row r="32" spans="1:22" ht="12.95" customHeight="1" x14ac:dyDescent="0.25">
      <c r="A32" s="1"/>
      <c r="B32" s="44"/>
      <c r="C32" s="147"/>
      <c r="D32" s="147"/>
      <c r="E32" s="147"/>
      <c r="F32" s="147"/>
      <c r="G32" s="147"/>
      <c r="H32"/>
      <c r="I32" s="9"/>
      <c r="J32" s="147"/>
      <c r="K32" s="147"/>
      <c r="L32" s="128"/>
      <c r="M32" s="147"/>
      <c r="N32" s="9"/>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168">
        <v>3.6915079112526756</v>
      </c>
      <c r="D35" s="167">
        <v>3.0807173551015299</v>
      </c>
      <c r="E35" s="167">
        <v>2.8</v>
      </c>
      <c r="F35" s="166">
        <v>2.9</v>
      </c>
      <c r="G35" s="165">
        <v>3.9</v>
      </c>
      <c r="H35" s="35"/>
      <c r="I35" s="69"/>
      <c r="J35" s="164">
        <v>3.1</v>
      </c>
      <c r="K35" s="163">
        <f>+IF(ISERROR(J35/D35-1),"*",(J35/D35-1))</f>
        <v>6.2591411920795981E-3</v>
      </c>
      <c r="L35" s="207"/>
      <c r="M35" s="207"/>
      <c r="N35" s="67"/>
      <c r="P35" s="6"/>
      <c r="Q35" s="6"/>
      <c r="R35" s="6"/>
      <c r="S35" s="6"/>
      <c r="T35" s="6"/>
      <c r="U35" s="6"/>
      <c r="V35" s="6"/>
    </row>
    <row r="36" spans="1:22" s="8" customFormat="1" ht="18" customHeight="1" x14ac:dyDescent="0.25">
      <c r="A36" s="23"/>
      <c r="B36" s="29" t="s">
        <v>0</v>
      </c>
      <c r="C36" s="162">
        <v>2.0605386072917837</v>
      </c>
      <c r="D36" s="161">
        <v>0.93304049717972093</v>
      </c>
      <c r="E36" s="161" t="s">
        <v>208</v>
      </c>
      <c r="F36" s="160">
        <v>1</v>
      </c>
      <c r="G36" s="159">
        <v>1.9</v>
      </c>
      <c r="H36" s="35"/>
      <c r="I36" s="69"/>
      <c r="J36" s="158">
        <v>1.2</v>
      </c>
      <c r="K36" s="157">
        <f>+IF(ISERROR(J36/D36-1),"*",(J36/D36-1))</f>
        <v>0.28611780906317685</v>
      </c>
      <c r="L36" s="205"/>
      <c r="M36" s="205"/>
      <c r="N36" s="67"/>
    </row>
    <row r="37" spans="1:22" s="8" customFormat="1" ht="18" customHeight="1" x14ac:dyDescent="0.25">
      <c r="A37" s="23"/>
      <c r="B37" s="29" t="s">
        <v>1</v>
      </c>
      <c r="C37" s="162">
        <v>1.8223908311713117</v>
      </c>
      <c r="D37" s="161">
        <v>1.5114300044483699</v>
      </c>
      <c r="E37" s="161">
        <v>0.7</v>
      </c>
      <c r="F37" s="160">
        <v>1.6</v>
      </c>
      <c r="G37" s="159">
        <v>1.6</v>
      </c>
      <c r="H37" s="35"/>
      <c r="I37" s="69"/>
      <c r="J37" s="158">
        <v>1.7</v>
      </c>
      <c r="K37" s="157">
        <f>+IF(ISERROR(J37/D37-1),"*",(J37/D37-1))</f>
        <v>0.12476263869093485</v>
      </c>
      <c r="L37" s="205"/>
      <c r="M37" s="205"/>
      <c r="N37" s="67"/>
    </row>
    <row r="38" spans="1:22" s="8" customFormat="1" ht="18" customHeight="1" x14ac:dyDescent="0.25">
      <c r="A38" s="23"/>
      <c r="B38" s="29" t="s">
        <v>2</v>
      </c>
      <c r="C38" s="162">
        <v>2.9348006403800135</v>
      </c>
      <c r="D38" s="161">
        <v>2.3794338880571115</v>
      </c>
      <c r="E38" s="161">
        <v>1.6</v>
      </c>
      <c r="F38" s="160">
        <v>2.1</v>
      </c>
      <c r="G38" s="159">
        <v>3</v>
      </c>
      <c r="H38" s="35"/>
      <c r="I38" s="69"/>
      <c r="J38" s="158">
        <v>2.2000000000000002</v>
      </c>
      <c r="K38" s="157">
        <f>+IF(ISERROR(J38/D38-1),"*",(J38/D38-1))</f>
        <v>-7.5410327203343841E-2</v>
      </c>
      <c r="L38" s="205"/>
      <c r="M38" s="205"/>
      <c r="N38" s="67"/>
    </row>
    <row r="39" spans="1:22" s="8" customFormat="1" ht="18" customHeight="1" thickBot="1" x14ac:dyDescent="0.3">
      <c r="A39" s="23"/>
      <c r="B39" s="30" t="s">
        <v>3</v>
      </c>
      <c r="C39" s="156">
        <v>4.8135154398895867</v>
      </c>
      <c r="D39" s="155">
        <v>4.1100653210641154</v>
      </c>
      <c r="E39" s="155">
        <v>3.5</v>
      </c>
      <c r="F39" s="154">
        <v>3.7</v>
      </c>
      <c r="G39" s="153">
        <v>5</v>
      </c>
      <c r="H39" s="35"/>
      <c r="I39" s="69"/>
      <c r="J39" s="152">
        <v>4.0999999999999996</v>
      </c>
      <c r="K39" s="151">
        <f>+IF(ISERROR(J39/D39-1),"*",(J39/D39-1))</f>
        <v>-2.4489443057098548E-3</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4">
        <v>3.9854738097734441</v>
      </c>
      <c r="D41" s="183">
        <v>3.4127041680508219</v>
      </c>
      <c r="E41" s="183">
        <v>2.8</v>
      </c>
      <c r="F41" s="182">
        <v>3.3</v>
      </c>
      <c r="G41" s="181">
        <v>4.3</v>
      </c>
      <c r="H41" s="35"/>
      <c r="I41" s="69"/>
      <c r="J41" s="180">
        <v>3.6</v>
      </c>
      <c r="K41" s="179">
        <f>+IF(ISERROR(J41/D41-1),"*",(J41/D41-1))</f>
        <v>5.4881941922364952E-2</v>
      </c>
      <c r="L41" s="205"/>
      <c r="M41" s="177"/>
      <c r="N41" s="67"/>
    </row>
    <row r="42" spans="1:22" s="8" customFormat="1" ht="18" customHeight="1" thickBot="1" x14ac:dyDescent="0.3">
      <c r="A42" s="23"/>
      <c r="B42" s="30" t="s">
        <v>5</v>
      </c>
      <c r="C42" s="156">
        <v>3.3778327218397859</v>
      </c>
      <c r="D42" s="155">
        <v>2.7387320334160528</v>
      </c>
      <c r="E42" s="155">
        <v>2.2999999999999998</v>
      </c>
      <c r="F42" s="154">
        <v>2.5</v>
      </c>
      <c r="G42" s="153">
        <v>3.5</v>
      </c>
      <c r="H42" s="35"/>
      <c r="I42" s="69"/>
      <c r="J42" s="152">
        <v>2.7</v>
      </c>
      <c r="K42" s="151">
        <f>+IF(ISERROR(J42/D42-1),"*",(J42/D42-1))</f>
        <v>-1.4142323142049662E-2</v>
      </c>
      <c r="L42" s="205"/>
      <c r="M42" s="177"/>
      <c r="N42" s="67"/>
      <c r="P42" s="6"/>
      <c r="Q42" s="6"/>
      <c r="R42" s="6"/>
      <c r="S42" s="6"/>
      <c r="T42" s="6"/>
      <c r="U42" s="6"/>
      <c r="V42" s="6"/>
    </row>
    <row r="43" spans="1:22" ht="12.95" customHeight="1" x14ac:dyDescent="0.25">
      <c r="A43" s="1"/>
      <c r="B43" s="44" t="s">
        <v>66</v>
      </c>
      <c r="C43" s="38"/>
      <c r="D43" s="38"/>
      <c r="E43" s="38"/>
      <c r="F43" s="38"/>
      <c r="G43" s="38"/>
      <c r="H43" s="36"/>
      <c r="I43" s="70"/>
      <c r="J43" s="38"/>
      <c r="K43" s="38"/>
      <c r="L43" s="129"/>
      <c r="M43" s="38"/>
      <c r="N43" s="9"/>
      <c r="P43" s="8"/>
      <c r="Q43" s="8"/>
      <c r="R43" s="8"/>
      <c r="S43" s="8"/>
      <c r="T43" s="8"/>
      <c r="U43" s="8"/>
      <c r="V43" s="8"/>
    </row>
    <row r="44" spans="1:22" ht="12.95" customHeight="1" x14ac:dyDescent="0.25">
      <c r="A44" s="1"/>
      <c r="B44" s="44"/>
      <c r="C44" s="38"/>
      <c r="D44" s="38"/>
      <c r="E44" s="38"/>
      <c r="F44" s="38"/>
      <c r="G44" s="38"/>
      <c r="H44" s="36"/>
      <c r="I44" s="70"/>
      <c r="J44" s="38"/>
      <c r="K44" s="38"/>
      <c r="L44" s="129"/>
      <c r="M44" s="38"/>
      <c r="N44" s="9"/>
      <c r="P44" s="8"/>
      <c r="Q44" s="8"/>
      <c r="R44" s="8"/>
      <c r="S44" s="8"/>
      <c r="T44" s="8"/>
      <c r="U44" s="8"/>
      <c r="V44" s="8"/>
    </row>
    <row r="45" spans="1:22" ht="24.75" customHeight="1" x14ac:dyDescent="0.25">
      <c r="A45" s="1"/>
      <c r="B45" s="12"/>
      <c r="C45" s="13"/>
      <c r="D45" s="13"/>
      <c r="E45" s="13"/>
      <c r="F45" s="13"/>
      <c r="G45" s="13"/>
      <c r="H45" s="9"/>
      <c r="I45" s="9"/>
      <c r="J45" s="13"/>
      <c r="K45" s="13"/>
      <c r="L45" s="13"/>
      <c r="M45" s="13"/>
      <c r="N45" s="9"/>
      <c r="P45" s="8"/>
      <c r="Q45" s="8"/>
      <c r="R45" s="8"/>
      <c r="S45" s="8"/>
      <c r="T45" s="8"/>
      <c r="U45" s="8"/>
      <c r="V45" s="8"/>
    </row>
    <row r="46" spans="1:22" ht="27.75" customHeight="1" thickBot="1" x14ac:dyDescent="0.3">
      <c r="A46" s="1"/>
      <c r="B46" s="12"/>
      <c r="C46" s="13"/>
      <c r="D46" s="13"/>
      <c r="E46" s="13"/>
      <c r="F46" s="13"/>
      <c r="G46" s="13"/>
      <c r="H46" s="9"/>
      <c r="I46" s="9"/>
      <c r="J46" s="13"/>
      <c r="K46" s="13"/>
      <c r="L46" s="13"/>
      <c r="M46" s="13"/>
      <c r="N46" s="9"/>
    </row>
    <row r="47" spans="1:22"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2" s="8" customFormat="1" ht="18" customHeight="1" x14ac:dyDescent="0.25">
      <c r="A48" s="23"/>
      <c r="B48" s="26" t="s">
        <v>6</v>
      </c>
      <c r="C48" s="176">
        <v>100</v>
      </c>
      <c r="D48" s="175">
        <v>100</v>
      </c>
      <c r="E48" s="175">
        <v>100</v>
      </c>
      <c r="F48" s="174">
        <v>100</v>
      </c>
      <c r="G48" s="173">
        <v>100</v>
      </c>
      <c r="H48" s="5"/>
      <c r="I48" s="67"/>
      <c r="J48" s="172">
        <v>100</v>
      </c>
      <c r="K48" s="171">
        <f t="shared" ref="K48:K56" si="1">+IF(ISERROR(J48-D48),"*",(J48-D48))</f>
        <v>0</v>
      </c>
      <c r="L48" s="211"/>
      <c r="M48" s="210"/>
      <c r="N48" s="67"/>
      <c r="P48" s="6"/>
      <c r="Q48" s="6"/>
      <c r="R48" s="6"/>
      <c r="S48" s="6"/>
      <c r="T48" s="6"/>
      <c r="U48" s="6"/>
      <c r="V48" s="6"/>
    </row>
    <row r="49" spans="1:22" s="8" customFormat="1" ht="18" customHeight="1" x14ac:dyDescent="0.25">
      <c r="A49" s="23"/>
      <c r="B49" s="24" t="s">
        <v>7</v>
      </c>
      <c r="C49" s="162">
        <v>3.9740844529522632</v>
      </c>
      <c r="D49" s="161">
        <v>3.2032932308175934</v>
      </c>
      <c r="E49" s="161">
        <v>3.6</v>
      </c>
      <c r="F49" s="160">
        <v>4.2</v>
      </c>
      <c r="G49" s="159">
        <v>3.6</v>
      </c>
      <c r="H49" s="5"/>
      <c r="I49" s="67"/>
      <c r="J49" s="158">
        <v>4.0999999999999996</v>
      </c>
      <c r="K49" s="170">
        <f t="shared" si="1"/>
        <v>0.89670676918240622</v>
      </c>
      <c r="L49" s="209"/>
      <c r="M49" s="209"/>
      <c r="N49" s="67"/>
      <c r="P49" s="6"/>
      <c r="Q49" s="6"/>
      <c r="R49" s="6"/>
      <c r="S49" s="6"/>
      <c r="T49" s="6"/>
      <c r="U49" s="6"/>
      <c r="V49" s="6"/>
    </row>
    <row r="50" spans="1:22" s="8" customFormat="1" ht="18" customHeight="1" x14ac:dyDescent="0.25">
      <c r="A50" s="23"/>
      <c r="B50" s="24" t="s">
        <v>8</v>
      </c>
      <c r="C50" s="162">
        <v>7.8722931008467709</v>
      </c>
      <c r="D50" s="161">
        <v>6.9472876771540095</v>
      </c>
      <c r="E50" s="161">
        <v>7.8</v>
      </c>
      <c r="F50" s="160">
        <v>6.8</v>
      </c>
      <c r="G50" s="159">
        <v>5.8</v>
      </c>
      <c r="H50" s="35"/>
      <c r="I50" s="69"/>
      <c r="J50" s="158">
        <v>7.2</v>
      </c>
      <c r="K50" s="170">
        <f t="shared" si="1"/>
        <v>0.25271232284599066</v>
      </c>
      <c r="L50" s="209"/>
      <c r="M50" s="208"/>
      <c r="N50" s="67"/>
    </row>
    <row r="51" spans="1:22" s="8" customFormat="1" ht="18" customHeight="1" x14ac:dyDescent="0.25">
      <c r="A51" s="23"/>
      <c r="B51" s="24" t="s">
        <v>9</v>
      </c>
      <c r="C51" s="162">
        <v>11.15198871875219</v>
      </c>
      <c r="D51" s="161">
        <v>10.365310559819768</v>
      </c>
      <c r="E51" s="161">
        <v>10.7</v>
      </c>
      <c r="F51" s="160">
        <v>11.1</v>
      </c>
      <c r="G51" s="159">
        <v>10.5</v>
      </c>
      <c r="H51" s="35"/>
      <c r="I51" s="69"/>
      <c r="J51" s="158">
        <v>9.4</v>
      </c>
      <c r="K51" s="170">
        <f t="shared" si="1"/>
        <v>-0.96531055981976799</v>
      </c>
      <c r="L51" s="209"/>
      <c r="M51" s="208"/>
      <c r="N51" s="67"/>
    </row>
    <row r="52" spans="1:22" s="8" customFormat="1" ht="18" customHeight="1" x14ac:dyDescent="0.25">
      <c r="A52" s="23"/>
      <c r="B52" s="24" t="s">
        <v>10</v>
      </c>
      <c r="C52" s="162">
        <v>27.655874457589263</v>
      </c>
      <c r="D52" s="161">
        <v>29.938683755534019</v>
      </c>
      <c r="E52" s="161">
        <v>30.2</v>
      </c>
      <c r="F52" s="160">
        <v>30</v>
      </c>
      <c r="G52" s="159">
        <v>30.5</v>
      </c>
      <c r="H52" s="35"/>
      <c r="I52" s="69"/>
      <c r="J52" s="158">
        <v>34</v>
      </c>
      <c r="K52" s="170">
        <f t="shared" si="1"/>
        <v>4.0613162444659814</v>
      </c>
      <c r="L52" s="209"/>
      <c r="M52" s="208"/>
      <c r="N52" s="67"/>
    </row>
    <row r="53" spans="1:22" s="8" customFormat="1" ht="18" customHeight="1" x14ac:dyDescent="0.25">
      <c r="A53" s="23"/>
      <c r="B53" s="24" t="s">
        <v>11</v>
      </c>
      <c r="C53" s="162">
        <v>18.105269778499714</v>
      </c>
      <c r="D53" s="161">
        <v>17.176014460482538</v>
      </c>
      <c r="E53" s="161">
        <v>17.5</v>
      </c>
      <c r="F53" s="160">
        <v>16.3</v>
      </c>
      <c r="G53" s="159">
        <v>18.7</v>
      </c>
      <c r="H53" s="35"/>
      <c r="I53" s="69"/>
      <c r="J53" s="158">
        <v>17.899999999999999</v>
      </c>
      <c r="K53" s="170">
        <f t="shared" si="1"/>
        <v>0.72398553951746081</v>
      </c>
      <c r="L53" s="209"/>
      <c r="M53" s="208"/>
      <c r="N53" s="67"/>
    </row>
    <row r="54" spans="1:22" s="8" customFormat="1" ht="18" customHeight="1" x14ac:dyDescent="0.25">
      <c r="A54" s="23"/>
      <c r="B54" s="24" t="s">
        <v>12</v>
      </c>
      <c r="C54" s="162">
        <v>13.031103300745908</v>
      </c>
      <c r="D54" s="161">
        <v>15.567379103030937</v>
      </c>
      <c r="E54" s="161">
        <v>14.3</v>
      </c>
      <c r="F54" s="160">
        <v>15.7</v>
      </c>
      <c r="G54" s="159">
        <v>12.7</v>
      </c>
      <c r="H54" s="35"/>
      <c r="I54" s="69"/>
      <c r="J54" s="158">
        <v>13.4</v>
      </c>
      <c r="K54" s="170">
        <f t="shared" si="1"/>
        <v>-2.1673791030309371</v>
      </c>
      <c r="L54" s="209"/>
      <c r="M54" s="208"/>
      <c r="N54" s="67"/>
    </row>
    <row r="55" spans="1:22" s="8" customFormat="1" ht="18" customHeight="1" x14ac:dyDescent="0.25">
      <c r="A55" s="23"/>
      <c r="B55" s="24" t="s">
        <v>13</v>
      </c>
      <c r="C55" s="162">
        <v>9.4436798260745149</v>
      </c>
      <c r="D55" s="161">
        <v>8.9131306813716513</v>
      </c>
      <c r="E55" s="161">
        <v>8.1</v>
      </c>
      <c r="F55" s="160">
        <v>7.6</v>
      </c>
      <c r="G55" s="159">
        <v>9.6999999999999993</v>
      </c>
      <c r="H55" s="35"/>
      <c r="I55" s="69"/>
      <c r="J55" s="158">
        <v>6.4</v>
      </c>
      <c r="K55" s="170">
        <f t="shared" si="1"/>
        <v>-2.513130681371651</v>
      </c>
      <c r="L55" s="209"/>
      <c r="M55" s="208"/>
      <c r="N55" s="67"/>
    </row>
    <row r="56" spans="1:22" s="8" customFormat="1" ht="18" customHeight="1" thickBot="1" x14ac:dyDescent="0.3">
      <c r="A56" s="23"/>
      <c r="B56" s="25" t="s">
        <v>14</v>
      </c>
      <c r="C56" s="156">
        <v>8.7657157364222495</v>
      </c>
      <c r="D56" s="155">
        <v>7.8889021690723817</v>
      </c>
      <c r="E56" s="155">
        <v>7.8</v>
      </c>
      <c r="F56" s="154">
        <v>8.4</v>
      </c>
      <c r="G56" s="153">
        <v>8.6</v>
      </c>
      <c r="H56" s="35"/>
      <c r="I56" s="69"/>
      <c r="J56" s="152">
        <v>7.6</v>
      </c>
      <c r="K56" s="169">
        <f t="shared" si="1"/>
        <v>-0.28890216907238209</v>
      </c>
      <c r="L56" s="209"/>
      <c r="M56" s="208"/>
      <c r="N56" s="67"/>
    </row>
    <row r="57" spans="1:22" ht="12.95" customHeight="1" x14ac:dyDescent="0.25">
      <c r="A57" s="1"/>
      <c r="B57" s="44"/>
      <c r="C57" s="38"/>
      <c r="D57" s="38"/>
      <c r="E57" s="38"/>
      <c r="F57" s="38"/>
      <c r="G57" s="38"/>
      <c r="H57" s="36"/>
      <c r="I57" s="70"/>
      <c r="J57" s="38"/>
      <c r="K57" s="38"/>
      <c r="L57" s="129"/>
      <c r="M57" s="38"/>
      <c r="N57" s="9"/>
      <c r="P57" s="8"/>
      <c r="Q57" s="8"/>
      <c r="R57" s="8"/>
      <c r="S57" s="8"/>
      <c r="T57" s="8"/>
      <c r="U57" s="8"/>
      <c r="V57" s="8"/>
    </row>
    <row r="58" spans="1:22" ht="12.95" customHeight="1" x14ac:dyDescent="0.25">
      <c r="A58" s="1"/>
      <c r="B58" s="44"/>
      <c r="C58" s="38"/>
      <c r="D58" s="38"/>
      <c r="E58" s="38"/>
      <c r="F58" s="38"/>
      <c r="G58" s="38"/>
      <c r="H58" s="36"/>
      <c r="I58" s="70"/>
      <c r="J58" s="38"/>
      <c r="K58" s="38"/>
      <c r="L58" s="129"/>
      <c r="M58" s="38"/>
      <c r="N58" s="9"/>
      <c r="P58" s="8"/>
      <c r="Q58" s="8"/>
      <c r="R58" s="8"/>
      <c r="S58" s="8"/>
      <c r="T58" s="8"/>
      <c r="U58" s="8"/>
      <c r="V58" s="8"/>
    </row>
    <row r="59" spans="1:22"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2"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2" s="8" customFormat="1" ht="18" customHeight="1" x14ac:dyDescent="0.25">
      <c r="A61" s="23"/>
      <c r="B61" s="26" t="s">
        <v>6</v>
      </c>
      <c r="C61" s="168">
        <v>3.6915079112526756</v>
      </c>
      <c r="D61" s="167">
        <v>3.0807173551015299</v>
      </c>
      <c r="E61" s="167">
        <v>2.8</v>
      </c>
      <c r="F61" s="166">
        <v>2.9</v>
      </c>
      <c r="G61" s="165">
        <v>3.9</v>
      </c>
      <c r="H61" s="5"/>
      <c r="I61" s="67"/>
      <c r="J61" s="164">
        <v>3.1</v>
      </c>
      <c r="K61" s="163">
        <f t="shared" ref="K61:K69" si="2">+IF(ISERROR(J61/D61-1),"*",(J61/D61-1))</f>
        <v>6.2591411920795981E-3</v>
      </c>
      <c r="L61" s="207"/>
      <c r="M61" s="206"/>
      <c r="N61" s="67"/>
      <c r="P61" s="6"/>
      <c r="Q61" s="6"/>
      <c r="R61" s="6"/>
      <c r="S61" s="6"/>
      <c r="T61" s="6"/>
      <c r="U61" s="6"/>
      <c r="V61" s="6"/>
    </row>
    <row r="62" spans="1:22" s="8" customFormat="1" ht="18" customHeight="1" x14ac:dyDescent="0.25">
      <c r="A62" s="23"/>
      <c r="B62" s="24" t="s">
        <v>7</v>
      </c>
      <c r="C62" s="162">
        <v>2.133123520119856</v>
      </c>
      <c r="D62" s="161">
        <v>1.8872047784108665</v>
      </c>
      <c r="E62" s="161">
        <v>0.7</v>
      </c>
      <c r="F62" s="160">
        <v>2.1</v>
      </c>
      <c r="G62" s="159">
        <v>2.4</v>
      </c>
      <c r="H62" s="35"/>
      <c r="I62" s="69"/>
      <c r="J62" s="158">
        <v>2.1</v>
      </c>
      <c r="K62" s="157">
        <f t="shared" si="2"/>
        <v>0.11275682640456175</v>
      </c>
      <c r="L62" s="205"/>
      <c r="M62" s="205"/>
      <c r="N62" s="67"/>
      <c r="P62" s="6"/>
      <c r="Q62" s="6"/>
      <c r="R62" s="6"/>
      <c r="S62" s="6"/>
      <c r="T62" s="6"/>
      <c r="U62" s="6"/>
      <c r="V62" s="6"/>
    </row>
    <row r="63" spans="1:22" s="8" customFormat="1" ht="18" customHeight="1" x14ac:dyDescent="0.25">
      <c r="A63" s="23"/>
      <c r="B63" s="24" t="s">
        <v>8</v>
      </c>
      <c r="C63" s="162">
        <v>2.8277108893851941</v>
      </c>
      <c r="D63" s="161">
        <v>2.3034616293178427</v>
      </c>
      <c r="E63" s="161">
        <v>1.3</v>
      </c>
      <c r="F63" s="160">
        <v>2.2000000000000002</v>
      </c>
      <c r="G63" s="159">
        <v>2.4</v>
      </c>
      <c r="H63" s="35"/>
      <c r="I63" s="69"/>
      <c r="J63" s="158">
        <v>2.4</v>
      </c>
      <c r="K63" s="157">
        <f t="shared" si="2"/>
        <v>4.1910127546056275E-2</v>
      </c>
      <c r="L63" s="205"/>
      <c r="M63" s="177"/>
      <c r="N63" s="67"/>
    </row>
    <row r="64" spans="1:22" s="8" customFormat="1" ht="18" customHeight="1" x14ac:dyDescent="0.25">
      <c r="A64" s="23"/>
      <c r="B64" s="24" t="s">
        <v>9</v>
      </c>
      <c r="C64" s="162">
        <v>3.8040719440391824</v>
      </c>
      <c r="D64" s="161">
        <v>2.8470859149667089</v>
      </c>
      <c r="E64" s="161">
        <v>2.2999999999999998</v>
      </c>
      <c r="F64" s="160">
        <v>2.6</v>
      </c>
      <c r="G64" s="159">
        <v>3.8</v>
      </c>
      <c r="H64" s="35"/>
      <c r="I64" s="69"/>
      <c r="J64" s="158">
        <v>2.7</v>
      </c>
      <c r="K64" s="157">
        <f t="shared" si="2"/>
        <v>-5.1661916555977405E-2</v>
      </c>
      <c r="L64" s="205"/>
      <c r="M64" s="177"/>
      <c r="N64" s="67"/>
    </row>
    <row r="65" spans="1:22" s="8" customFormat="1" ht="18" customHeight="1" x14ac:dyDescent="0.25">
      <c r="A65" s="23"/>
      <c r="B65" s="24" t="s">
        <v>10</v>
      </c>
      <c r="C65" s="162">
        <v>4.6300723836097655</v>
      </c>
      <c r="D65" s="161">
        <v>3.984730466712477</v>
      </c>
      <c r="E65" s="161">
        <v>2.9</v>
      </c>
      <c r="F65" s="160">
        <v>3.5</v>
      </c>
      <c r="G65" s="159">
        <v>5.2</v>
      </c>
      <c r="H65" s="35"/>
      <c r="I65" s="69"/>
      <c r="J65" s="158">
        <v>4.5</v>
      </c>
      <c r="K65" s="157">
        <f t="shared" si="2"/>
        <v>0.12931101302634307</v>
      </c>
      <c r="L65" s="205"/>
      <c r="M65" s="177"/>
      <c r="N65" s="67"/>
    </row>
    <row r="66" spans="1:22" s="8" customFormat="1" ht="18" customHeight="1" x14ac:dyDescent="0.25">
      <c r="A66" s="23"/>
      <c r="B66" s="24" t="s">
        <v>11</v>
      </c>
      <c r="C66" s="162">
        <v>4.1692072034030465</v>
      </c>
      <c r="D66" s="161">
        <v>3.3600429990283924</v>
      </c>
      <c r="E66" s="161">
        <v>2.4</v>
      </c>
      <c r="F66" s="160">
        <v>3.2</v>
      </c>
      <c r="G66" s="159">
        <v>4.8</v>
      </c>
      <c r="H66" s="35"/>
      <c r="I66" s="69"/>
      <c r="J66" s="158">
        <v>3.1</v>
      </c>
      <c r="K66" s="157">
        <f t="shared" si="2"/>
        <v>-7.7392759290160207E-2</v>
      </c>
      <c r="L66" s="205"/>
      <c r="M66" s="177"/>
      <c r="N66" s="67"/>
    </row>
    <row r="67" spans="1:22" s="8" customFormat="1" ht="18" customHeight="1" x14ac:dyDescent="0.25">
      <c r="A67" s="23"/>
      <c r="B67" s="24" t="s">
        <v>12</v>
      </c>
      <c r="C67" s="162">
        <v>3.9284511702817926</v>
      </c>
      <c r="D67" s="161">
        <v>3.2225196472710449</v>
      </c>
      <c r="E67" s="161">
        <v>2.1</v>
      </c>
      <c r="F67" s="160">
        <v>3</v>
      </c>
      <c r="G67" s="159">
        <v>3.6</v>
      </c>
      <c r="H67" s="35"/>
      <c r="I67" s="69"/>
      <c r="J67" s="158">
        <v>2.9</v>
      </c>
      <c r="K67" s="157">
        <f t="shared" si="2"/>
        <v>-0.10008306622557517</v>
      </c>
      <c r="L67" s="205"/>
      <c r="M67" s="177"/>
      <c r="N67" s="67"/>
    </row>
    <row r="68" spans="1:22" s="8" customFormat="1" ht="18" customHeight="1" x14ac:dyDescent="0.25">
      <c r="A68" s="23"/>
      <c r="B68" s="24" t="s">
        <v>13</v>
      </c>
      <c r="C68" s="162">
        <v>2.9534653306574272</v>
      </c>
      <c r="D68" s="161">
        <v>2.6294481091899433</v>
      </c>
      <c r="E68" s="161">
        <v>1.4</v>
      </c>
      <c r="F68" s="160">
        <v>2.6</v>
      </c>
      <c r="G68" s="159">
        <v>3.2</v>
      </c>
      <c r="H68" s="35"/>
      <c r="I68" s="69"/>
      <c r="J68" s="158">
        <v>2.1</v>
      </c>
      <c r="K68" s="157">
        <f t="shared" si="2"/>
        <v>-0.20135332100280579</v>
      </c>
      <c r="L68" s="205"/>
      <c r="M68" s="177"/>
      <c r="N68" s="67"/>
    </row>
    <row r="69" spans="1:22" s="8" customFormat="1" ht="18" customHeight="1" thickBot="1" x14ac:dyDescent="0.3">
      <c r="A69" s="23"/>
      <c r="B69" s="25" t="s">
        <v>14</v>
      </c>
      <c r="C69" s="156">
        <v>3.2771578328857998</v>
      </c>
      <c r="D69" s="155">
        <v>2.4495941993533568</v>
      </c>
      <c r="E69" s="155">
        <v>1.4</v>
      </c>
      <c r="F69" s="154">
        <v>2.5</v>
      </c>
      <c r="G69" s="153">
        <v>2.9</v>
      </c>
      <c r="H69" s="35"/>
      <c r="I69" s="69"/>
      <c r="J69" s="152">
        <v>3</v>
      </c>
      <c r="K69" s="151">
        <f t="shared" si="2"/>
        <v>0.22469264533363908</v>
      </c>
      <c r="L69" s="205"/>
      <c r="M69" s="177"/>
      <c r="N69" s="67"/>
    </row>
    <row r="70" spans="1:22" ht="12.95" customHeight="1" x14ac:dyDescent="0.25">
      <c r="A70" s="1"/>
      <c r="B70" s="44"/>
      <c r="C70" s="38"/>
      <c r="D70" s="38"/>
      <c r="E70" s="38"/>
      <c r="F70" s="38"/>
      <c r="G70" s="38"/>
      <c r="H70" s="36"/>
      <c r="I70" s="70"/>
      <c r="J70" s="38"/>
      <c r="K70" s="38"/>
      <c r="L70" s="129"/>
      <c r="M70" s="38"/>
      <c r="N70" s="9"/>
      <c r="P70" s="8"/>
      <c r="Q70" s="8"/>
      <c r="R70" s="8"/>
      <c r="S70" s="8"/>
      <c r="T70" s="8"/>
      <c r="U70" s="8"/>
      <c r="V70" s="8"/>
    </row>
    <row r="71" spans="1:22" ht="15.75" x14ac:dyDescent="0.25">
      <c r="P71" s="8"/>
      <c r="Q71" s="8"/>
      <c r="R71" s="8"/>
      <c r="S71" s="8"/>
      <c r="T71" s="8"/>
      <c r="U71" s="8"/>
      <c r="V71" s="8"/>
    </row>
  </sheetData>
  <conditionalFormatting sqref="L22:M22">
    <cfRule type="cellIs" dxfId="347" priority="18" operator="between">
      <formula>-0.01</formula>
      <formula>0.01</formula>
    </cfRule>
  </conditionalFormatting>
  <conditionalFormatting sqref="W15 K48:M56 K23:M30">
    <cfRule type="cellIs" dxfId="346" priority="15" operator="lessThan">
      <formula>-0.01</formula>
    </cfRule>
    <cfRule type="cellIs" dxfId="345" priority="16" operator="greaterThan">
      <formula>0.01</formula>
    </cfRule>
    <cfRule type="cellIs" dxfId="344" priority="17" operator="between">
      <formula>-0.01</formula>
      <formula>0.01</formula>
    </cfRule>
  </conditionalFormatting>
  <conditionalFormatting sqref="K6:L16">
    <cfRule type="cellIs" dxfId="343" priority="12" operator="equal">
      <formula>0</formula>
    </cfRule>
    <cfRule type="cellIs" dxfId="342" priority="13" operator="lessThanOrEqual">
      <formula>0.001</formula>
    </cfRule>
    <cfRule type="cellIs" dxfId="341" priority="14" operator="greaterThanOrEqual">
      <formula>0.001</formula>
    </cfRule>
  </conditionalFormatting>
  <conditionalFormatting sqref="K61:M69">
    <cfRule type="cellIs" dxfId="340" priority="9" operator="greaterThanOrEqual">
      <formula>0.001</formula>
    </cfRule>
    <cfRule type="cellIs" dxfId="339" priority="10" operator="lessThanOrEqual">
      <formula>0.001</formula>
    </cfRule>
    <cfRule type="cellIs" dxfId="338" priority="11" operator="equal">
      <formula>0</formula>
    </cfRule>
  </conditionalFormatting>
  <conditionalFormatting sqref="K40:M40">
    <cfRule type="cellIs" dxfId="337" priority="7" operator="lessThan">
      <formula>0.02</formula>
    </cfRule>
    <cfRule type="cellIs" dxfId="336" priority="8" operator="greaterThan">
      <formula>0.02</formula>
    </cfRule>
  </conditionalFormatting>
  <conditionalFormatting sqref="K41:M42 K35:M39">
    <cfRule type="cellIs" dxfId="335" priority="4" operator="greaterThanOrEqual">
      <formula>0.001</formula>
    </cfRule>
    <cfRule type="cellIs" dxfId="334" priority="5" operator="lessThanOrEqual">
      <formula>0.001</formula>
    </cfRule>
    <cfRule type="cellIs" dxfId="333" priority="6" operator="equal">
      <formula>0</formula>
    </cfRule>
  </conditionalFormatting>
  <conditionalFormatting sqref="P15">
    <cfRule type="cellIs" dxfId="332" priority="1" operator="lessThan">
      <formula>-0.01</formula>
    </cfRule>
    <cfRule type="cellIs" dxfId="331" priority="2" operator="greaterThan">
      <formula>0.01</formula>
    </cfRule>
    <cfRule type="cellIs" dxfId="330"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71"/>
  <sheetViews>
    <sheetView showGridLines="0" showRowColHeaders="0" zoomScale="55" zoomScaleNormal="5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2.85546875" style="6" customWidth="1"/>
    <col min="10" max="10" width="16" style="7" customWidth="1"/>
    <col min="11" max="11" width="16.85546875" style="7" customWidth="1"/>
    <col min="12" max="12" width="2.85546875" style="7" customWidth="1"/>
    <col min="13" max="13" width="16.85546875" style="7" customWidth="1"/>
    <col min="14" max="14" width="10.7109375" style="6" customWidth="1"/>
    <col min="15" max="15" width="1.5703125" style="6" customWidth="1"/>
    <col min="16" max="16" width="41.85546875" style="6" customWidth="1"/>
    <col min="17" max="16384" width="11.42578125" style="6"/>
  </cols>
  <sheetData>
    <row r="1" spans="1:33" ht="52.5" customHeight="1" x14ac:dyDescent="0.25">
      <c r="A1" s="1"/>
      <c r="B1" s="10"/>
      <c r="C1" s="11"/>
      <c r="D1" s="11"/>
      <c r="E1" s="11"/>
      <c r="F1" s="11"/>
      <c r="G1" s="11"/>
      <c r="H1"/>
      <c r="I1" s="9"/>
      <c r="J1" s="11"/>
      <c r="K1" s="11"/>
      <c r="L1" s="11"/>
      <c r="M1" s="11"/>
      <c r="N1" s="9"/>
    </row>
    <row r="2" spans="1:33" ht="28.5" x14ac:dyDescent="0.45">
      <c r="A2" s="1"/>
      <c r="B2" s="3"/>
      <c r="C2" s="2"/>
      <c r="D2" s="2"/>
      <c r="E2" s="2"/>
      <c r="F2" s="2"/>
      <c r="G2" s="2"/>
      <c r="H2" s="1"/>
      <c r="I2" s="9"/>
      <c r="J2" s="2"/>
      <c r="K2" s="2"/>
      <c r="L2" s="128"/>
      <c r="M2" s="2"/>
      <c r="N2" s="9"/>
    </row>
    <row r="3" spans="1:33" ht="24" customHeight="1" x14ac:dyDescent="0.3">
      <c r="A3" s="1"/>
      <c r="B3" s="14"/>
      <c r="C3" s="2"/>
      <c r="D3" s="2"/>
      <c r="E3" s="2"/>
      <c r="F3" s="2"/>
      <c r="G3" s="2"/>
      <c r="H3" s="1"/>
      <c r="I3" s="9"/>
      <c r="J3" s="2"/>
      <c r="K3" s="2"/>
      <c r="L3" s="128"/>
      <c r="M3" s="2"/>
      <c r="N3" s="9"/>
    </row>
    <row r="4" spans="1:33" ht="18.75" customHeight="1" thickBot="1" x14ac:dyDescent="0.3">
      <c r="A4" s="1"/>
      <c r="B4"/>
      <c r="C4"/>
      <c r="D4"/>
      <c r="E4"/>
      <c r="F4"/>
      <c r="G4"/>
      <c r="H4" s="1"/>
      <c r="I4" s="9"/>
      <c r="J4"/>
      <c r="K4"/>
      <c r="L4" s="9"/>
      <c r="M4"/>
      <c r="N4" s="9"/>
      <c r="P4" s="90" t="s">
        <v>101</v>
      </c>
      <c r="U4" s="134"/>
      <c r="V4" s="134"/>
      <c r="W4" s="134"/>
      <c r="X4" s="134"/>
      <c r="Y4" s="134"/>
      <c r="Z4" s="134"/>
      <c r="AA4" s="134"/>
      <c r="AB4" s="134"/>
      <c r="AC4" s="134"/>
      <c r="AD4" s="134"/>
      <c r="AE4" s="134"/>
      <c r="AF4" s="134"/>
      <c r="AG4" s="134"/>
    </row>
    <row r="5" spans="1:33" ht="50.1" customHeight="1" thickBot="1" x14ac:dyDescent="0.3">
      <c r="A5" s="1"/>
      <c r="B5"/>
      <c r="C5" s="45" t="s">
        <v>90</v>
      </c>
      <c r="D5" s="46" t="s">
        <v>192</v>
      </c>
      <c r="E5" s="46" t="s">
        <v>205</v>
      </c>
      <c r="F5" s="130" t="s">
        <v>204</v>
      </c>
      <c r="G5" s="71" t="s">
        <v>200</v>
      </c>
      <c r="H5"/>
      <c r="I5" s="9"/>
      <c r="J5" s="45" t="s">
        <v>201</v>
      </c>
      <c r="K5" s="81" t="s">
        <v>203</v>
      </c>
      <c r="L5"/>
      <c r="M5" s="131" t="s">
        <v>202</v>
      </c>
      <c r="N5" s="9"/>
      <c r="U5" s="134"/>
      <c r="V5" s="134"/>
      <c r="W5" s="134"/>
      <c r="X5" s="134"/>
      <c r="Y5" s="134"/>
      <c r="Z5" s="134"/>
      <c r="AA5" s="134"/>
      <c r="AB5" s="134"/>
      <c r="AC5" s="134"/>
      <c r="AD5" s="134"/>
      <c r="AE5" s="134"/>
      <c r="AF5" s="134"/>
      <c r="AG5" s="134"/>
    </row>
    <row r="6" spans="1:33" s="8" customFormat="1" ht="18" customHeight="1" x14ac:dyDescent="0.25">
      <c r="A6" s="23"/>
      <c r="B6" s="47" t="s">
        <v>112</v>
      </c>
      <c r="C6" s="204">
        <v>117.5491</v>
      </c>
      <c r="D6" s="203">
        <v>117.9303</v>
      </c>
      <c r="E6" s="203">
        <v>93.2</v>
      </c>
      <c r="F6" s="202">
        <v>73.400000000000006</v>
      </c>
      <c r="G6" s="201">
        <v>105.8</v>
      </c>
      <c r="H6" s="5"/>
      <c r="I6" s="67"/>
      <c r="J6" s="229">
        <v>95.3</v>
      </c>
      <c r="K6" s="179">
        <f>+IF(ISERROR(J6/D6-1),"*",(J6/D6-1))</f>
        <v>-0.19189555186410956</v>
      </c>
      <c r="L6" s="205"/>
      <c r="M6" s="228">
        <f>+SUM(E6:G6,J6)</f>
        <v>367.70000000000005</v>
      </c>
      <c r="N6" s="67"/>
      <c r="U6" s="135"/>
      <c r="V6" s="135"/>
      <c r="W6" s="95"/>
      <c r="X6" s="95"/>
      <c r="Y6" s="95"/>
      <c r="Z6" s="95"/>
      <c r="AA6" s="95"/>
      <c r="AB6" s="95"/>
      <c r="AC6" s="95"/>
      <c r="AD6" s="95"/>
      <c r="AE6" s="95"/>
      <c r="AF6" s="95"/>
      <c r="AG6" s="95"/>
    </row>
    <row r="7" spans="1:33" s="8" customFormat="1" ht="18" customHeight="1" x14ac:dyDescent="0.25">
      <c r="A7" s="23"/>
      <c r="B7" s="48" t="s">
        <v>113</v>
      </c>
      <c r="C7" s="199">
        <v>48.157463249999999</v>
      </c>
      <c r="D7" s="198">
        <v>54.503246750000002</v>
      </c>
      <c r="E7" s="198">
        <v>38.5</v>
      </c>
      <c r="F7" s="197">
        <v>28</v>
      </c>
      <c r="G7" s="196">
        <v>39.700000000000003</v>
      </c>
      <c r="H7" s="5"/>
      <c r="I7" s="67"/>
      <c r="J7" s="227">
        <v>41.7</v>
      </c>
      <c r="K7" s="157">
        <f>+IF(ISERROR(J7/D7-1),"*",(J7/D7-1))</f>
        <v>-0.23490796445076001</v>
      </c>
      <c r="L7" s="205"/>
      <c r="M7" s="226">
        <f>+SUM(E7:G7,J7)</f>
        <v>147.9</v>
      </c>
      <c r="N7" s="67"/>
      <c r="U7" s="135"/>
      <c r="V7" s="135"/>
      <c r="W7" s="91"/>
      <c r="X7" s="91" t="str">
        <f>+C5</f>
        <v>TRIM 3 2015</v>
      </c>
      <c r="Y7" s="91" t="str">
        <f>+D5</f>
        <v>TRIM 4 2015</v>
      </c>
      <c r="Z7" s="91" t="str">
        <f>+E5</f>
        <v>TRIM 1 2016</v>
      </c>
      <c r="AA7" s="91" t="str">
        <f>+F5</f>
        <v>TRIM 2 2016</v>
      </c>
      <c r="AB7" s="91" t="str">
        <f>+G5</f>
        <v>TRIM 3 2016</v>
      </c>
      <c r="AC7" s="91" t="str">
        <f>+J5</f>
        <v>TRIM 4 2016</v>
      </c>
      <c r="AD7" s="95"/>
      <c r="AE7" s="95"/>
      <c r="AF7" s="95"/>
      <c r="AG7" s="95"/>
    </row>
    <row r="8" spans="1:33" s="8" customFormat="1" ht="18" customHeight="1" x14ac:dyDescent="0.25">
      <c r="A8" s="23"/>
      <c r="B8" s="48" t="s">
        <v>114</v>
      </c>
      <c r="C8" s="199">
        <v>510.45400000000001</v>
      </c>
      <c r="D8" s="198">
        <v>597.84320000000002</v>
      </c>
      <c r="E8" s="198">
        <v>404.4</v>
      </c>
      <c r="F8" s="197">
        <v>295.39999999999998</v>
      </c>
      <c r="G8" s="196">
        <v>433.8</v>
      </c>
      <c r="H8" s="5"/>
      <c r="I8" s="67"/>
      <c r="J8" s="227">
        <v>433.4</v>
      </c>
      <c r="K8" s="157">
        <f>+IF(ISERROR(J8/D8-1),"*",(J8/D8-1))</f>
        <v>-0.27506075171550004</v>
      </c>
      <c r="L8" s="205"/>
      <c r="M8" s="226">
        <f>+SUM(E8:G8,J8)</f>
        <v>1567</v>
      </c>
      <c r="N8" s="67"/>
      <c r="U8" s="135"/>
      <c r="V8" s="135"/>
      <c r="W8" s="91" t="str">
        <f>+VLOOKUP($P$4,$B$5:$J$16,1,0)</f>
        <v>Volumen (Mio consumiciones)</v>
      </c>
      <c r="X8" s="91">
        <f>+VLOOKUP($P$4,$B$5:$J$16,2,0)</f>
        <v>117.5491</v>
      </c>
      <c r="Y8" s="91">
        <f>+VLOOKUP($P$4,$B$5:$J$16,3,0)</f>
        <v>117.9303</v>
      </c>
      <c r="Z8" s="91">
        <f>+VLOOKUP($P$4,$B$5:$J$16,4,0)</f>
        <v>93.2</v>
      </c>
      <c r="AA8" s="91">
        <f>+VLOOKUP($P$4,$B$5:$J$16,5,0)</f>
        <v>73.400000000000006</v>
      </c>
      <c r="AB8" s="91">
        <f>+VLOOKUP($P$4,$B$5:$J$16,6,0)</f>
        <v>105.8</v>
      </c>
      <c r="AC8" s="91">
        <f>+VLOOKUP($P$4,$B$5:$J$16,9,0)</f>
        <v>95.3</v>
      </c>
      <c r="AD8" s="95"/>
      <c r="AE8" s="95"/>
      <c r="AF8" s="95"/>
      <c r="AG8" s="95"/>
    </row>
    <row r="9" spans="1:33" s="8" customFormat="1" ht="18" customHeight="1" x14ac:dyDescent="0.25">
      <c r="A9" s="23"/>
      <c r="B9" s="48" t="s">
        <v>158</v>
      </c>
      <c r="C9" s="199">
        <v>39.711213507993811</v>
      </c>
      <c r="D9" s="198">
        <v>42.895704443155552</v>
      </c>
      <c r="E9" s="198">
        <v>33.9</v>
      </c>
      <c r="F9" s="197">
        <v>29.5</v>
      </c>
      <c r="G9" s="196">
        <v>36.799999999999997</v>
      </c>
      <c r="H9" s="5"/>
      <c r="I9" s="67"/>
      <c r="J9" s="227">
        <v>36.700000000000003</v>
      </c>
      <c r="K9" s="170">
        <f>+IF(ISERROR(J9-D9),"*",(J9-D9))</f>
        <v>-6.1957044431555488</v>
      </c>
      <c r="L9" s="209"/>
      <c r="M9" s="226"/>
      <c r="N9" s="67"/>
      <c r="U9" s="135"/>
      <c r="V9" s="135"/>
      <c r="W9" s="95"/>
      <c r="X9" s="95"/>
      <c r="Y9" s="95"/>
      <c r="Z9" s="95"/>
      <c r="AA9" s="95"/>
      <c r="AB9" s="95"/>
      <c r="AC9" s="95"/>
      <c r="AD9" s="95"/>
      <c r="AE9" s="95"/>
      <c r="AF9" s="95"/>
      <c r="AG9" s="95"/>
    </row>
    <row r="10" spans="1:33" s="8" customFormat="1" ht="18" customHeight="1" x14ac:dyDescent="0.25">
      <c r="A10" s="23"/>
      <c r="B10" s="48" t="s">
        <v>115</v>
      </c>
      <c r="C10" s="199">
        <v>4.5999999999999996</v>
      </c>
      <c r="D10" s="198">
        <v>4.5999999999999996</v>
      </c>
      <c r="E10" s="198">
        <v>4.5999999999999996</v>
      </c>
      <c r="F10" s="197">
        <v>4.3</v>
      </c>
      <c r="G10" s="196">
        <v>5</v>
      </c>
      <c r="H10" s="5"/>
      <c r="I10" s="67"/>
      <c r="J10" s="227">
        <v>4.2</v>
      </c>
      <c r="K10" s="157">
        <f t="shared" ref="K10:K16" si="0">+IF(ISERROR(J10/D10-1),"*",(J10/D10-1))</f>
        <v>-8.6956521739130377E-2</v>
      </c>
      <c r="L10" s="205"/>
      <c r="M10" s="226"/>
      <c r="N10" s="67"/>
      <c r="U10" s="135"/>
      <c r="V10" s="135"/>
      <c r="W10" s="95"/>
      <c r="X10" s="95"/>
      <c r="Y10" s="95"/>
      <c r="Z10" s="95"/>
      <c r="AA10" s="95"/>
      <c r="AB10" s="95"/>
      <c r="AC10" s="95"/>
      <c r="AD10" s="95"/>
      <c r="AE10" s="95"/>
      <c r="AF10" s="95"/>
      <c r="AG10" s="95"/>
    </row>
    <row r="11" spans="1:33" s="8" customFormat="1" ht="18" customHeight="1" x14ac:dyDescent="0.25">
      <c r="A11" s="23"/>
      <c r="B11" s="48" t="s">
        <v>108</v>
      </c>
      <c r="C11" s="199">
        <v>9.1</v>
      </c>
      <c r="D11" s="198">
        <v>8.5</v>
      </c>
      <c r="E11" s="198">
        <v>8.5</v>
      </c>
      <c r="F11" s="197">
        <v>7.7</v>
      </c>
      <c r="G11" s="196">
        <v>8.9</v>
      </c>
      <c r="H11" s="5"/>
      <c r="I11" s="67"/>
      <c r="J11" s="227">
        <v>8.1</v>
      </c>
      <c r="K11" s="157">
        <f t="shared" si="0"/>
        <v>-4.705882352941182E-2</v>
      </c>
      <c r="L11" s="205"/>
      <c r="M11" s="226"/>
      <c r="N11" s="67"/>
      <c r="U11" s="135"/>
      <c r="V11" s="135"/>
      <c r="W11" s="95" t="s">
        <v>117</v>
      </c>
      <c r="X11" s="95">
        <v>54.503246750000002</v>
      </c>
      <c r="Y11" s="95">
        <v>34.964908250000001</v>
      </c>
      <c r="Z11" s="95">
        <v>22.281685</v>
      </c>
      <c r="AA11" s="95">
        <v>9.5308550000000007</v>
      </c>
      <c r="AB11" s="95">
        <v>2.0820112499999999</v>
      </c>
      <c r="AC11" s="95">
        <v>0.93541200000000002</v>
      </c>
      <c r="AD11" s="95">
        <v>12.91220425</v>
      </c>
      <c r="AE11" s="95">
        <v>5.6907222500000003</v>
      </c>
      <c r="AF11" s="95"/>
      <c r="AG11" s="95"/>
    </row>
    <row r="12" spans="1:33" s="8" customFormat="1" ht="18" customHeight="1" x14ac:dyDescent="0.25">
      <c r="A12" s="23"/>
      <c r="B12" s="48" t="s">
        <v>109</v>
      </c>
      <c r="C12" s="199">
        <v>3.7427168807288114</v>
      </c>
      <c r="D12" s="198">
        <v>3.9207809694470663</v>
      </c>
      <c r="E12" s="198">
        <v>3.5</v>
      </c>
      <c r="F12" s="197">
        <v>2.9</v>
      </c>
      <c r="G12" s="196">
        <v>3.3</v>
      </c>
      <c r="H12" s="5"/>
      <c r="I12" s="67"/>
      <c r="J12" s="227">
        <v>3.5</v>
      </c>
      <c r="K12" s="157">
        <f t="shared" si="0"/>
        <v>-0.10732070287170559</v>
      </c>
      <c r="L12" s="205"/>
      <c r="M12" s="226"/>
      <c r="N12" s="67"/>
      <c r="U12" s="135"/>
      <c r="V12" s="135"/>
      <c r="W12" s="95" t="s">
        <v>117</v>
      </c>
      <c r="X12" s="95">
        <v>41.671190000000003</v>
      </c>
      <c r="Y12" s="95">
        <v>28.725470749999999</v>
      </c>
      <c r="Z12" s="95">
        <v>17.9903525</v>
      </c>
      <c r="AA12" s="95">
        <v>8.8642505000000007</v>
      </c>
      <c r="AB12" s="95">
        <v>1.4673745</v>
      </c>
      <c r="AC12" s="95">
        <v>1.92480875</v>
      </c>
      <c r="AD12" s="95">
        <v>7.5581942499999997</v>
      </c>
      <c r="AE12" s="95">
        <v>3.4627162500000002</v>
      </c>
      <c r="AF12" s="95"/>
      <c r="AG12" s="95"/>
    </row>
    <row r="13" spans="1:33" s="8" customFormat="1" ht="18" customHeight="1" x14ac:dyDescent="0.25">
      <c r="A13" s="23"/>
      <c r="B13" s="48" t="s">
        <v>110</v>
      </c>
      <c r="C13" s="199">
        <v>1.98</v>
      </c>
      <c r="D13" s="198">
        <v>1.86</v>
      </c>
      <c r="E13" s="198">
        <v>1.9</v>
      </c>
      <c r="F13" s="197">
        <v>1.8</v>
      </c>
      <c r="G13" s="196">
        <v>1.8</v>
      </c>
      <c r="H13" s="5"/>
      <c r="I13" s="67"/>
      <c r="J13" s="227">
        <v>1.9</v>
      </c>
      <c r="K13" s="157">
        <f t="shared" si="0"/>
        <v>2.1505376344086002E-2</v>
      </c>
      <c r="L13" s="205"/>
      <c r="M13" s="226"/>
      <c r="N13" s="67"/>
      <c r="U13" s="135"/>
      <c r="V13" s="135"/>
      <c r="W13" s="95"/>
      <c r="X13" s="95"/>
      <c r="Y13" s="95"/>
      <c r="Z13" s="95"/>
      <c r="AA13" s="95"/>
      <c r="AB13" s="95"/>
      <c r="AC13" s="95"/>
      <c r="AD13" s="95"/>
      <c r="AE13" s="95"/>
      <c r="AF13" s="95"/>
      <c r="AG13" s="95"/>
    </row>
    <row r="14" spans="1:33" s="8" customFormat="1" ht="18" customHeight="1" x14ac:dyDescent="0.25">
      <c r="A14" s="23"/>
      <c r="B14" s="49" t="s">
        <v>156</v>
      </c>
      <c r="C14" s="199">
        <v>1.4862782915059443</v>
      </c>
      <c r="D14" s="198">
        <v>1.6818466165175023</v>
      </c>
      <c r="E14" s="198">
        <v>1.2</v>
      </c>
      <c r="F14" s="197">
        <v>0.9</v>
      </c>
      <c r="G14" s="196">
        <v>1.2</v>
      </c>
      <c r="H14" s="5"/>
      <c r="I14" s="67"/>
      <c r="J14" s="227">
        <v>1.3</v>
      </c>
      <c r="K14" s="157">
        <f t="shared" si="0"/>
        <v>-0.22704009555173876</v>
      </c>
      <c r="L14" s="205"/>
      <c r="M14" s="226">
        <f>+SUM(E14:G14,J14)</f>
        <v>4.5999999999999996</v>
      </c>
      <c r="N14" s="67"/>
      <c r="U14" s="135"/>
      <c r="V14" s="135"/>
      <c r="W14" s="95"/>
      <c r="X14" s="95" t="s">
        <v>153</v>
      </c>
      <c r="Y14" s="95" t="s">
        <v>134</v>
      </c>
      <c r="Z14" s="95" t="s">
        <v>135</v>
      </c>
      <c r="AA14" s="95" t="s">
        <v>136</v>
      </c>
      <c r="AB14" s="95" t="s">
        <v>137</v>
      </c>
      <c r="AC14" s="95" t="s">
        <v>138</v>
      </c>
      <c r="AD14" s="95" t="s">
        <v>163</v>
      </c>
      <c r="AE14" s="95" t="s">
        <v>140</v>
      </c>
      <c r="AF14" s="95"/>
      <c r="AG14" s="95"/>
    </row>
    <row r="15" spans="1:33" s="8" customFormat="1" ht="18" customHeight="1" x14ac:dyDescent="0.25">
      <c r="A15" s="23"/>
      <c r="B15" s="49" t="s">
        <v>116</v>
      </c>
      <c r="C15" s="199">
        <v>15.754083537869393</v>
      </c>
      <c r="D15" s="198">
        <v>18.448085629467506</v>
      </c>
      <c r="E15" s="198">
        <v>12.5</v>
      </c>
      <c r="F15" s="197">
        <v>9.1999999999999993</v>
      </c>
      <c r="G15" s="196">
        <v>13.5</v>
      </c>
      <c r="H15" s="5"/>
      <c r="I15" s="67"/>
      <c r="J15" s="227">
        <v>13.4</v>
      </c>
      <c r="K15" s="157">
        <f t="shared" si="0"/>
        <v>-0.27363736979863618</v>
      </c>
      <c r="L15" s="205"/>
      <c r="M15" s="226">
        <f>+SUM(E15:G15,J15)</f>
        <v>48.6</v>
      </c>
      <c r="N15" s="67"/>
      <c r="U15" s="135"/>
      <c r="V15" s="135"/>
      <c r="W15" s="95" t="s">
        <v>192</v>
      </c>
      <c r="X15" s="95">
        <f t="shared" ref="X15:AE16" si="1">+X11/$X11*100</f>
        <v>100</v>
      </c>
      <c r="Y15" s="108">
        <f t="shared" si="1"/>
        <v>64.151973203321134</v>
      </c>
      <c r="Z15" s="108">
        <f t="shared" si="1"/>
        <v>40.881390244884813</v>
      </c>
      <c r="AA15" s="108">
        <f t="shared" si="1"/>
        <v>17.486765593464394</v>
      </c>
      <c r="AB15" s="108">
        <f t="shared" si="1"/>
        <v>3.8199765594698261</v>
      </c>
      <c r="AC15" s="108">
        <f t="shared" si="1"/>
        <v>1.7162500507366563</v>
      </c>
      <c r="AD15" s="108">
        <f t="shared" si="1"/>
        <v>23.690706554100835</v>
      </c>
      <c r="AE15" s="108">
        <f t="shared" si="1"/>
        <v>10.441070191841369</v>
      </c>
      <c r="AF15" s="95"/>
      <c r="AG15" s="95"/>
    </row>
    <row r="16" spans="1:33" s="8" customFormat="1" ht="18" customHeight="1" thickBot="1" x14ac:dyDescent="0.3">
      <c r="A16" s="23"/>
      <c r="B16" s="50" t="s">
        <v>111</v>
      </c>
      <c r="C16" s="194">
        <v>10.599686228281554</v>
      </c>
      <c r="D16" s="193">
        <v>10.968946542620417</v>
      </c>
      <c r="E16" s="193">
        <v>10.5</v>
      </c>
      <c r="F16" s="192">
        <v>10.6</v>
      </c>
      <c r="G16" s="191">
        <v>10.9</v>
      </c>
      <c r="H16" s="5"/>
      <c r="I16" s="67"/>
      <c r="J16" s="225">
        <v>10.4</v>
      </c>
      <c r="K16" s="151">
        <f t="shared" si="0"/>
        <v>-5.1868840859944476E-2</v>
      </c>
      <c r="L16" s="205"/>
      <c r="M16" s="224">
        <f>+M8/M7</f>
        <v>10.59499661933739</v>
      </c>
      <c r="N16" s="67"/>
      <c r="U16" s="135"/>
      <c r="V16" s="135"/>
      <c r="W16" s="95" t="s">
        <v>201</v>
      </c>
      <c r="X16" s="95">
        <f t="shared" si="1"/>
        <v>100</v>
      </c>
      <c r="Y16" s="108">
        <f t="shared" si="1"/>
        <v>68.933646363350789</v>
      </c>
      <c r="Z16" s="108">
        <f t="shared" si="1"/>
        <v>43.172159230393945</v>
      </c>
      <c r="AA16" s="108">
        <f t="shared" si="1"/>
        <v>21.271891923412795</v>
      </c>
      <c r="AB16" s="108">
        <f t="shared" si="1"/>
        <v>3.5213165258779502</v>
      </c>
      <c r="AC16" s="108">
        <f t="shared" si="1"/>
        <v>4.6190395570656841</v>
      </c>
      <c r="AD16" s="108">
        <f t="shared" si="1"/>
        <v>18.13769717159505</v>
      </c>
      <c r="AE16" s="108">
        <f t="shared" si="1"/>
        <v>8.3096169079884685</v>
      </c>
      <c r="AF16" s="95"/>
      <c r="AG16" s="95"/>
    </row>
    <row r="17" spans="1:33" s="8" customFormat="1" ht="12.95" customHeight="1" x14ac:dyDescent="0.25">
      <c r="A17" s="23"/>
      <c r="B17" s="43" t="s">
        <v>160</v>
      </c>
      <c r="C17" s="189"/>
      <c r="D17" s="189"/>
      <c r="E17" s="189"/>
      <c r="F17" s="189"/>
      <c r="G17" s="189"/>
      <c r="H17" s="5"/>
      <c r="I17" s="67"/>
      <c r="J17" s="189"/>
      <c r="K17" s="189"/>
      <c r="L17" s="214"/>
      <c r="M17" s="189"/>
      <c r="N17" s="67"/>
      <c r="U17" s="135"/>
      <c r="V17" s="135"/>
      <c r="W17" s="95"/>
      <c r="X17" s="95"/>
      <c r="Y17" s="108">
        <f>Y15</f>
        <v>64.151973203321134</v>
      </c>
      <c r="Z17" s="95"/>
      <c r="AA17" s="95"/>
      <c r="AB17" s="95"/>
      <c r="AC17" s="95"/>
      <c r="AD17" s="95"/>
      <c r="AE17" s="95"/>
      <c r="AF17" s="95"/>
      <c r="AG17" s="95"/>
    </row>
    <row r="18" spans="1:33" s="8" customFormat="1" ht="12.95" customHeight="1" x14ac:dyDescent="0.25">
      <c r="A18" s="23"/>
      <c r="B18" s="43" t="s">
        <v>157</v>
      </c>
      <c r="C18" s="189"/>
      <c r="D18" s="189"/>
      <c r="E18" s="189"/>
      <c r="F18" s="189"/>
      <c r="G18" s="189"/>
      <c r="H18" s="5"/>
      <c r="I18" s="67"/>
      <c r="J18" s="189"/>
      <c r="K18" s="189"/>
      <c r="L18" s="214"/>
      <c r="M18" s="189"/>
      <c r="N18" s="67"/>
      <c r="U18" s="135"/>
      <c r="V18" s="135"/>
      <c r="W18" s="95"/>
      <c r="X18" s="95"/>
      <c r="Y18" s="108"/>
      <c r="Z18" s="95"/>
      <c r="AA18" s="95"/>
      <c r="AB18" s="95"/>
      <c r="AC18" s="95"/>
      <c r="AD18" s="95"/>
      <c r="AE18" s="95"/>
      <c r="AF18" s="95"/>
      <c r="AG18" s="95"/>
    </row>
    <row r="19" spans="1:33" ht="12.95" customHeight="1" x14ac:dyDescent="0.25">
      <c r="A19" s="1"/>
      <c r="B19" s="43"/>
      <c r="C19" s="147"/>
      <c r="D19" s="147"/>
      <c r="E19" s="147"/>
      <c r="F19" s="147"/>
      <c r="G19" s="147"/>
      <c r="H19"/>
      <c r="I19" s="9"/>
      <c r="J19" s="147"/>
      <c r="K19" s="147"/>
      <c r="L19" s="128"/>
      <c r="M19" s="147"/>
      <c r="N19" s="9"/>
      <c r="U19" s="134"/>
      <c r="V19" s="134"/>
      <c r="W19" s="91"/>
      <c r="X19" s="91"/>
      <c r="Y19" s="113">
        <f>Y16</f>
        <v>68.933646363350789</v>
      </c>
      <c r="Z19" s="91"/>
      <c r="AA19" s="91"/>
      <c r="AB19" s="91"/>
      <c r="AC19" s="91"/>
      <c r="AD19" s="91"/>
      <c r="AE19" s="91"/>
      <c r="AF19" s="91"/>
      <c r="AG19" s="91"/>
    </row>
    <row r="20" spans="1:33" ht="24.75" customHeight="1" x14ac:dyDescent="0.25">
      <c r="A20" s="1"/>
      <c r="B20" s="12"/>
      <c r="C20" s="13"/>
      <c r="D20" s="13"/>
      <c r="E20" s="13"/>
      <c r="F20" s="13"/>
      <c r="G20" s="13"/>
      <c r="H20" s="9"/>
      <c r="I20" s="9"/>
      <c r="J20" s="13"/>
      <c r="K20" s="13"/>
      <c r="L20" s="13"/>
      <c r="M20" s="13"/>
      <c r="N20" s="9"/>
      <c r="P20" s="98"/>
      <c r="Q20" s="99"/>
      <c r="R20" s="99"/>
      <c r="S20" s="100"/>
      <c r="U20" s="134"/>
      <c r="V20" s="134"/>
      <c r="W20" s="91"/>
      <c r="X20" s="91"/>
      <c r="Y20" s="91"/>
      <c r="Z20" s="91"/>
      <c r="AA20" s="91"/>
      <c r="AB20" s="91"/>
      <c r="AC20" s="91"/>
      <c r="AD20" s="91"/>
      <c r="AE20" s="91"/>
      <c r="AF20" s="91"/>
      <c r="AG20" s="91"/>
    </row>
    <row r="21" spans="1:33" ht="29.25" customHeight="1" thickBot="1" x14ac:dyDescent="0.3">
      <c r="A21" s="1"/>
      <c r="B21" s="12"/>
      <c r="C21" s="13"/>
      <c r="D21" s="13"/>
      <c r="E21" s="13"/>
      <c r="F21" s="13"/>
      <c r="G21" s="13"/>
      <c r="H21" s="9"/>
      <c r="I21" s="9"/>
      <c r="J21" s="13"/>
      <c r="K21" s="13"/>
      <c r="L21" s="13"/>
      <c r="M21" s="13"/>
      <c r="N21" s="9"/>
      <c r="P21" s="101"/>
      <c r="Q21" s="96"/>
      <c r="R21" s="96"/>
      <c r="S21" s="102"/>
      <c r="U21" s="134"/>
      <c r="V21" s="134"/>
      <c r="W21" s="91"/>
      <c r="X21" s="91"/>
      <c r="Y21" s="91"/>
      <c r="Z21" s="91"/>
      <c r="AA21" s="91"/>
      <c r="AB21" s="91"/>
      <c r="AC21" s="91"/>
      <c r="AD21" s="91"/>
      <c r="AE21" s="91"/>
      <c r="AF21" s="91"/>
      <c r="AG21" s="91"/>
    </row>
    <row r="22" spans="1:33"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01"/>
      <c r="Q22" s="96"/>
      <c r="R22" s="96"/>
      <c r="S22" s="102"/>
      <c r="U22" s="134"/>
      <c r="V22" s="134"/>
      <c r="W22" s="91"/>
      <c r="X22" s="91"/>
      <c r="Y22" s="91"/>
      <c r="Z22" s="91"/>
      <c r="AA22" s="91"/>
      <c r="AB22" s="91"/>
      <c r="AC22" s="91"/>
      <c r="AD22" s="91"/>
      <c r="AE22" s="91"/>
      <c r="AF22" s="91"/>
      <c r="AG22" s="91"/>
    </row>
    <row r="23" spans="1:33"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03"/>
      <c r="Q23" s="97"/>
      <c r="R23" s="97"/>
      <c r="S23" s="104"/>
      <c r="U23" s="135"/>
      <c r="V23" s="135"/>
      <c r="W23" s="135"/>
      <c r="X23" s="135"/>
      <c r="Y23" s="135"/>
      <c r="Z23" s="135"/>
      <c r="AA23" s="135"/>
      <c r="AB23" s="135"/>
      <c r="AC23" s="135"/>
      <c r="AD23" s="135"/>
      <c r="AE23" s="135"/>
      <c r="AF23" s="135"/>
      <c r="AG23" s="135"/>
    </row>
    <row r="24" spans="1:33" s="8" customFormat="1" ht="18" customHeight="1" x14ac:dyDescent="0.25">
      <c r="A24" s="23"/>
      <c r="B24" s="29" t="s">
        <v>0</v>
      </c>
      <c r="C24" s="162">
        <v>2.7470350687499945</v>
      </c>
      <c r="D24" s="161">
        <v>1.7561831013742863</v>
      </c>
      <c r="E24" s="161">
        <v>1.7</v>
      </c>
      <c r="F24" s="160">
        <v>2.2000000000000002</v>
      </c>
      <c r="G24" s="159">
        <v>2.5</v>
      </c>
      <c r="H24" s="35"/>
      <c r="I24" s="69"/>
      <c r="J24" s="158">
        <v>2</v>
      </c>
      <c r="K24" s="170">
        <f>+IF(ISERROR(J24-D24),"*",(J24-D24))</f>
        <v>0.24381689862571365</v>
      </c>
      <c r="L24" s="209"/>
      <c r="M24" s="209"/>
      <c r="N24" s="67"/>
      <c r="P24" s="103"/>
      <c r="Q24" s="97"/>
      <c r="R24" s="97"/>
      <c r="S24" s="104"/>
      <c r="U24" s="135"/>
      <c r="V24" s="135"/>
      <c r="W24" s="135"/>
      <c r="X24" s="135"/>
      <c r="Y24" s="135"/>
      <c r="Z24" s="135"/>
      <c r="AA24" s="135"/>
      <c r="AB24" s="135"/>
      <c r="AC24" s="135"/>
      <c r="AD24" s="135"/>
      <c r="AE24" s="135"/>
      <c r="AF24" s="135"/>
      <c r="AG24" s="135"/>
    </row>
    <row r="25" spans="1:33" s="8" customFormat="1" ht="18" customHeight="1" x14ac:dyDescent="0.25">
      <c r="A25" s="23"/>
      <c r="B25" s="29" t="s">
        <v>1</v>
      </c>
      <c r="C25" s="162">
        <v>8.3418945785208063</v>
      </c>
      <c r="D25" s="161">
        <v>7.5302538872537417</v>
      </c>
      <c r="E25" s="161">
        <v>6.7</v>
      </c>
      <c r="F25" s="160">
        <v>7.5</v>
      </c>
      <c r="G25" s="159">
        <v>7.8</v>
      </c>
      <c r="H25" s="35"/>
      <c r="I25" s="69"/>
      <c r="J25" s="158">
        <v>6.4</v>
      </c>
      <c r="K25" s="170">
        <f>+IF(ISERROR(J25-D25),"*",(J25-D25))</f>
        <v>-1.1302538872537413</v>
      </c>
      <c r="L25" s="209"/>
      <c r="M25" s="209"/>
      <c r="N25" s="67"/>
      <c r="P25" s="103"/>
      <c r="Q25" s="97"/>
      <c r="R25" s="97"/>
      <c r="S25" s="104"/>
      <c r="U25" s="135"/>
      <c r="V25" s="135"/>
      <c r="W25" s="135"/>
      <c r="X25" s="135"/>
      <c r="Y25" s="135"/>
      <c r="Z25" s="135"/>
      <c r="AA25" s="135"/>
      <c r="AB25" s="135"/>
      <c r="AC25" s="135"/>
      <c r="AD25" s="135"/>
      <c r="AE25" s="135"/>
      <c r="AF25" s="135"/>
      <c r="AG25" s="135"/>
    </row>
    <row r="26" spans="1:33" s="8" customFormat="1" ht="18" customHeight="1" x14ac:dyDescent="0.25">
      <c r="A26" s="23"/>
      <c r="B26" s="29" t="s">
        <v>2</v>
      </c>
      <c r="C26" s="162">
        <v>27.306844544109655</v>
      </c>
      <c r="D26" s="161">
        <v>28.060210141074855</v>
      </c>
      <c r="E26" s="161">
        <v>21.6</v>
      </c>
      <c r="F26" s="160">
        <v>22.9</v>
      </c>
      <c r="G26" s="159">
        <v>24.3</v>
      </c>
      <c r="H26" s="35"/>
      <c r="I26" s="69"/>
      <c r="J26" s="158">
        <v>24.4</v>
      </c>
      <c r="K26" s="170">
        <f>+IF(ISERROR(J26-D26),"*",(J26-D26))</f>
        <v>-3.660210141074856</v>
      </c>
      <c r="L26" s="209"/>
      <c r="M26" s="209"/>
      <c r="N26" s="67"/>
      <c r="P26" s="103"/>
      <c r="Q26" s="97"/>
      <c r="R26" s="97"/>
      <c r="S26" s="104"/>
      <c r="U26" s="135"/>
      <c r="V26" s="135"/>
      <c r="W26" s="135"/>
      <c r="X26" s="135"/>
      <c r="Y26" s="135"/>
      <c r="Z26" s="135"/>
      <c r="AA26" s="135"/>
      <c r="AB26" s="135"/>
      <c r="AC26" s="135"/>
      <c r="AD26" s="135"/>
      <c r="AE26" s="135"/>
      <c r="AF26" s="135"/>
      <c r="AG26" s="135"/>
    </row>
    <row r="27" spans="1:33" s="8" customFormat="1" ht="18" customHeight="1" thickBot="1" x14ac:dyDescent="0.3">
      <c r="A27" s="23"/>
      <c r="B27" s="30" t="s">
        <v>3</v>
      </c>
      <c r="C27" s="156">
        <v>61.604197735244249</v>
      </c>
      <c r="D27" s="155">
        <v>62.653389332512511</v>
      </c>
      <c r="E27" s="155">
        <v>70</v>
      </c>
      <c r="F27" s="154">
        <v>67.400000000000006</v>
      </c>
      <c r="G27" s="153">
        <v>65.3</v>
      </c>
      <c r="H27" s="35"/>
      <c r="I27" s="69"/>
      <c r="J27" s="152">
        <v>67.3</v>
      </c>
      <c r="K27" s="169">
        <f>+IF(ISERROR(J27-D27),"*",(J27-D27))</f>
        <v>4.6466106674874865</v>
      </c>
      <c r="L27" s="209"/>
      <c r="M27" s="209"/>
      <c r="N27" s="67"/>
      <c r="P27" s="103"/>
      <c r="Q27" s="97"/>
      <c r="R27" s="97"/>
      <c r="S27" s="104"/>
      <c r="U27" s="135"/>
      <c r="V27" s="135"/>
      <c r="W27" s="135"/>
      <c r="X27" s="135"/>
      <c r="Y27" s="135"/>
      <c r="Z27" s="135"/>
      <c r="AA27" s="135"/>
      <c r="AB27" s="135"/>
      <c r="AC27" s="135"/>
      <c r="AD27" s="135"/>
      <c r="AE27" s="135"/>
      <c r="AF27" s="135"/>
      <c r="AG27" s="135"/>
    </row>
    <row r="28" spans="1:33" ht="8.25" customHeight="1" thickBot="1" x14ac:dyDescent="0.3">
      <c r="A28" s="1"/>
      <c r="B28" s="32"/>
      <c r="C28" s="186"/>
      <c r="D28" s="186"/>
      <c r="E28" s="186"/>
      <c r="F28" s="186"/>
      <c r="G28" s="186"/>
      <c r="H28" s="36"/>
      <c r="I28" s="70"/>
      <c r="J28" s="186"/>
      <c r="K28" s="188"/>
      <c r="L28" s="213"/>
      <c r="M28" s="213"/>
      <c r="N28" s="9"/>
      <c r="P28" s="103"/>
      <c r="Q28" s="97"/>
      <c r="R28" s="97"/>
      <c r="S28" s="104"/>
      <c r="T28" s="8"/>
      <c r="U28" s="135"/>
      <c r="V28" s="135"/>
      <c r="W28" s="134"/>
      <c r="X28" s="134"/>
      <c r="Y28" s="134"/>
      <c r="Z28" s="134"/>
      <c r="AA28" s="134"/>
      <c r="AB28" s="134"/>
      <c r="AC28" s="134"/>
      <c r="AD28" s="134"/>
      <c r="AE28" s="134"/>
      <c r="AF28" s="134"/>
      <c r="AG28" s="134"/>
    </row>
    <row r="29" spans="1:33" s="8" customFormat="1" ht="18" customHeight="1" x14ac:dyDescent="0.25">
      <c r="A29" s="23"/>
      <c r="B29" s="31" t="s">
        <v>4</v>
      </c>
      <c r="C29" s="184">
        <v>56.728362871344828</v>
      </c>
      <c r="D29" s="183">
        <v>53.140940029831185</v>
      </c>
      <c r="E29" s="183">
        <v>59.4</v>
      </c>
      <c r="F29" s="182">
        <v>58.3</v>
      </c>
      <c r="G29" s="181">
        <v>55.8</v>
      </c>
      <c r="H29" s="35"/>
      <c r="I29" s="69"/>
      <c r="J29" s="180">
        <v>55.8</v>
      </c>
      <c r="K29" s="187">
        <f>+IF(ISERROR(J29-D29),"*",(J29-D29))</f>
        <v>2.659059970168812</v>
      </c>
      <c r="L29" s="209"/>
      <c r="M29" s="209"/>
      <c r="N29" s="67"/>
      <c r="P29" s="101"/>
      <c r="Q29" s="96"/>
      <c r="R29" s="96"/>
      <c r="S29" s="102"/>
      <c r="T29" s="6"/>
      <c r="U29" s="6"/>
      <c r="V29" s="6"/>
    </row>
    <row r="30" spans="1:33" s="8" customFormat="1" ht="18" customHeight="1" thickBot="1" x14ac:dyDescent="0.3">
      <c r="A30" s="23"/>
      <c r="B30" s="30" t="s">
        <v>5</v>
      </c>
      <c r="C30" s="156">
        <v>43.271603100321485</v>
      </c>
      <c r="D30" s="155">
        <v>46.859093888508717</v>
      </c>
      <c r="E30" s="155">
        <v>40.6</v>
      </c>
      <c r="F30" s="154">
        <v>41.7</v>
      </c>
      <c r="G30" s="153">
        <v>44.2</v>
      </c>
      <c r="H30" s="35"/>
      <c r="I30" s="69"/>
      <c r="J30" s="152">
        <v>44.2</v>
      </c>
      <c r="K30" s="169">
        <f>+IF(ISERROR(J30-D30),"*",(J30-D30))</f>
        <v>-2.6590938885087141</v>
      </c>
      <c r="L30" s="209"/>
      <c r="M30" s="209"/>
      <c r="N30" s="67"/>
      <c r="P30" s="105"/>
      <c r="Q30" s="106"/>
      <c r="R30" s="106"/>
      <c r="S30" s="107"/>
    </row>
    <row r="31" spans="1:33" ht="12.95" customHeight="1" x14ac:dyDescent="0.25">
      <c r="A31"/>
      <c r="B31" s="43"/>
      <c r="C31"/>
      <c r="D31"/>
      <c r="E31"/>
      <c r="F31"/>
      <c r="G31"/>
      <c r="H31"/>
      <c r="I31" s="9"/>
      <c r="J31"/>
      <c r="K31"/>
      <c r="L31" s="9"/>
      <c r="M31" s="9"/>
      <c r="N31" s="9"/>
      <c r="P31" s="8"/>
      <c r="Q31" s="8"/>
      <c r="R31" s="8"/>
      <c r="S31" s="8"/>
      <c r="T31" s="8"/>
      <c r="U31" s="8"/>
      <c r="V31" s="8"/>
    </row>
    <row r="32" spans="1:33" ht="12.95" customHeight="1" x14ac:dyDescent="0.25">
      <c r="A32" s="1"/>
      <c r="B32" s="44"/>
      <c r="C32" s="147"/>
      <c r="D32" s="147"/>
      <c r="E32" s="147"/>
      <c r="F32" s="147"/>
      <c r="G32" s="147"/>
      <c r="H32"/>
      <c r="I32" s="9"/>
      <c r="J32" s="147"/>
      <c r="K32" s="147"/>
      <c r="L32" s="128"/>
      <c r="M32" s="147"/>
      <c r="N32" s="9"/>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168">
        <v>3.8200939925297157</v>
      </c>
      <c r="D35" s="167">
        <v>3.9207809694470663</v>
      </c>
      <c r="E35" s="167">
        <v>3.5</v>
      </c>
      <c r="F35" s="166">
        <v>2.9</v>
      </c>
      <c r="G35" s="165">
        <v>3.3</v>
      </c>
      <c r="H35" s="35"/>
      <c r="I35" s="69"/>
      <c r="J35" s="164">
        <v>3.5</v>
      </c>
      <c r="K35" s="163">
        <f>+IF(ISERROR(J35/D35-1),"*",(J35/D35-1))</f>
        <v>-0.10732070287170559</v>
      </c>
      <c r="L35" s="207"/>
      <c r="M35" s="207"/>
      <c r="N35" s="67"/>
      <c r="P35" s="6"/>
      <c r="Q35" s="6"/>
      <c r="R35" s="6"/>
      <c r="S35" s="6"/>
      <c r="T35" s="6"/>
      <c r="U35" s="6"/>
      <c r="V35" s="6"/>
    </row>
    <row r="36" spans="1:22" s="8" customFormat="1" ht="18" customHeight="1" x14ac:dyDescent="0.25">
      <c r="A36" s="23"/>
      <c r="B36" s="29" t="s">
        <v>0</v>
      </c>
      <c r="C36" s="162">
        <v>1.5166069216825935</v>
      </c>
      <c r="D36" s="161">
        <v>1.5617515055057749</v>
      </c>
      <c r="E36" s="161" t="s">
        <v>208</v>
      </c>
      <c r="F36" s="160">
        <v>1.1000000000000001</v>
      </c>
      <c r="G36" s="159">
        <v>1.4</v>
      </c>
      <c r="H36" s="35"/>
      <c r="I36" s="69"/>
      <c r="J36" s="158">
        <v>1.4</v>
      </c>
      <c r="K36" s="157">
        <f>+IF(ISERROR(J36/D36-1),"*",(J36/D36-1))</f>
        <v>-0.10357057760824218</v>
      </c>
      <c r="L36" s="205"/>
      <c r="M36" s="205"/>
      <c r="N36" s="67"/>
    </row>
    <row r="37" spans="1:22" s="8" customFormat="1" ht="18" customHeight="1" x14ac:dyDescent="0.25">
      <c r="A37" s="23"/>
      <c r="B37" s="29" t="s">
        <v>1</v>
      </c>
      <c r="C37" s="162">
        <v>1.7854958585633569</v>
      </c>
      <c r="D37" s="161">
        <v>2.1319385781596103</v>
      </c>
      <c r="E37" s="161">
        <v>1.4</v>
      </c>
      <c r="F37" s="160">
        <v>1.6</v>
      </c>
      <c r="G37" s="159">
        <v>1.8</v>
      </c>
      <c r="H37" s="35"/>
      <c r="I37" s="69"/>
      <c r="J37" s="158">
        <v>1.9</v>
      </c>
      <c r="K37" s="157">
        <f>+IF(ISERROR(J37/D37-1),"*",(J37/D37-1))</f>
        <v>-0.1087923360155294</v>
      </c>
      <c r="L37" s="205"/>
      <c r="M37" s="205"/>
      <c r="N37" s="67"/>
    </row>
    <row r="38" spans="1:22" s="8" customFormat="1" ht="18" customHeight="1" x14ac:dyDescent="0.25">
      <c r="A38" s="23"/>
      <c r="B38" s="29" t="s">
        <v>2</v>
      </c>
      <c r="C38" s="162">
        <v>3.1299743973014964</v>
      </c>
      <c r="D38" s="161">
        <v>3.2966521002675435</v>
      </c>
      <c r="E38" s="161">
        <v>2.4</v>
      </c>
      <c r="F38" s="160">
        <v>2.2999999999999998</v>
      </c>
      <c r="G38" s="159">
        <v>2.5</v>
      </c>
      <c r="H38" s="35"/>
      <c r="I38" s="69"/>
      <c r="J38" s="158">
        <v>2.9</v>
      </c>
      <c r="K38" s="157">
        <f>+IF(ISERROR(J38/D38-1),"*",(J38/D38-1))</f>
        <v>-0.12031967226246076</v>
      </c>
      <c r="L38" s="205"/>
      <c r="M38" s="205"/>
      <c r="N38" s="67"/>
    </row>
    <row r="39" spans="1:22" s="8" customFormat="1" ht="18" customHeight="1" thickBot="1" x14ac:dyDescent="0.3">
      <c r="A39" s="23"/>
      <c r="B39" s="30" t="s">
        <v>3</v>
      </c>
      <c r="C39" s="156">
        <v>5.1598711514348325</v>
      </c>
      <c r="D39" s="155">
        <v>5.0623545358610595</v>
      </c>
      <c r="E39" s="155">
        <v>4.5</v>
      </c>
      <c r="F39" s="154">
        <v>3.8</v>
      </c>
      <c r="G39" s="153">
        <v>4.5999999999999996</v>
      </c>
      <c r="H39" s="35"/>
      <c r="I39" s="69"/>
      <c r="J39" s="152">
        <v>4.5</v>
      </c>
      <c r="K39" s="151">
        <f>+IF(ISERROR(J39/D39-1),"*",(J39/D39-1))</f>
        <v>-0.11108556934869207</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4">
        <v>4.4335998817852369</v>
      </c>
      <c r="D41" s="183">
        <v>4.3379618805491758</v>
      </c>
      <c r="E41" s="183">
        <v>3.9</v>
      </c>
      <c r="F41" s="182">
        <v>3.5</v>
      </c>
      <c r="G41" s="181">
        <v>3.8</v>
      </c>
      <c r="H41" s="35"/>
      <c r="I41" s="69"/>
      <c r="J41" s="180">
        <v>3.9</v>
      </c>
      <c r="K41" s="179">
        <f>+IF(ISERROR(J41/D41-1),"*",(J41/D41-1))</f>
        <v>-0.10096028794373146</v>
      </c>
      <c r="L41" s="205"/>
      <c r="M41" s="177"/>
      <c r="N41" s="67"/>
    </row>
    <row r="42" spans="1:22" s="8" customFormat="1" ht="18" customHeight="1" thickBot="1" x14ac:dyDescent="0.3">
      <c r="A42" s="23"/>
      <c r="B42" s="30" t="s">
        <v>5</v>
      </c>
      <c r="C42" s="156">
        <v>3.238097622113445</v>
      </c>
      <c r="D42" s="155">
        <v>3.5464608845659304</v>
      </c>
      <c r="E42" s="155">
        <v>3</v>
      </c>
      <c r="F42" s="154">
        <v>2.5</v>
      </c>
      <c r="G42" s="153">
        <v>3</v>
      </c>
      <c r="H42" s="35"/>
      <c r="I42" s="69"/>
      <c r="J42" s="152">
        <v>3.2</v>
      </c>
      <c r="K42" s="151">
        <f>+IF(ISERROR(J42/D42-1),"*",(J42/D42-1))</f>
        <v>-9.769200784751797E-2</v>
      </c>
      <c r="L42" s="205"/>
      <c r="M42" s="177"/>
      <c r="N42" s="67"/>
      <c r="P42" s="6"/>
      <c r="Q42" s="6"/>
      <c r="R42" s="6"/>
      <c r="S42" s="6"/>
      <c r="T42" s="6"/>
      <c r="U42" s="6"/>
      <c r="V42" s="6"/>
    </row>
    <row r="43" spans="1:22" ht="12.95" customHeight="1" x14ac:dyDescent="0.25">
      <c r="A43" s="1"/>
      <c r="B43" s="44"/>
      <c r="C43" s="38"/>
      <c r="D43" s="38"/>
      <c r="E43" s="38"/>
      <c r="F43" s="38"/>
      <c r="G43" s="38"/>
      <c r="H43" s="36"/>
      <c r="I43" s="70"/>
      <c r="J43" s="38"/>
      <c r="K43" s="38"/>
      <c r="L43" s="129"/>
      <c r="M43" s="38"/>
      <c r="N43" s="9"/>
      <c r="P43" s="8"/>
      <c r="Q43" s="8"/>
      <c r="R43" s="8"/>
      <c r="S43" s="8"/>
      <c r="T43" s="8"/>
      <c r="U43" s="8"/>
      <c r="V43" s="8"/>
    </row>
    <row r="44" spans="1:22" ht="12.95" customHeight="1" x14ac:dyDescent="0.25">
      <c r="A44" s="1"/>
      <c r="B44" s="44"/>
      <c r="C44" s="38"/>
      <c r="D44" s="38"/>
      <c r="E44" s="38"/>
      <c r="F44" s="38"/>
      <c r="G44" s="38"/>
      <c r="H44" s="36"/>
      <c r="I44" s="70"/>
      <c r="J44" s="38"/>
      <c r="K44" s="38"/>
      <c r="L44" s="129"/>
      <c r="M44" s="38"/>
      <c r="N44" s="9"/>
      <c r="P44" s="8"/>
      <c r="Q44" s="8"/>
      <c r="R44" s="8"/>
      <c r="S44" s="8"/>
      <c r="T44" s="8"/>
      <c r="U44" s="8"/>
      <c r="V44" s="8"/>
    </row>
    <row r="45" spans="1:22" ht="24.75" customHeight="1" x14ac:dyDescent="0.25">
      <c r="A45" s="1"/>
      <c r="B45" s="12"/>
      <c r="C45" s="13"/>
      <c r="D45" s="13"/>
      <c r="E45" s="13"/>
      <c r="F45" s="13"/>
      <c r="G45" s="13"/>
      <c r="H45" s="9"/>
      <c r="I45" s="9"/>
      <c r="J45" s="13"/>
      <c r="K45" s="13"/>
      <c r="L45" s="13"/>
      <c r="M45" s="13"/>
      <c r="N45" s="9"/>
      <c r="P45" s="8"/>
      <c r="Q45" s="8"/>
      <c r="R45" s="8"/>
      <c r="S45" s="8"/>
      <c r="T45" s="8"/>
      <c r="U45" s="8"/>
      <c r="V45" s="8"/>
    </row>
    <row r="46" spans="1:22" ht="27.75" customHeight="1" thickBot="1" x14ac:dyDescent="0.3">
      <c r="A46" s="1"/>
      <c r="B46" s="12"/>
      <c r="C46" s="13"/>
      <c r="D46" s="13"/>
      <c r="E46" s="13"/>
      <c r="F46" s="13"/>
      <c r="G46" s="13"/>
      <c r="H46" s="9"/>
      <c r="I46" s="9"/>
      <c r="J46" s="13"/>
      <c r="K46" s="13"/>
      <c r="L46" s="13"/>
      <c r="M46" s="13"/>
      <c r="N46" s="9"/>
    </row>
    <row r="47" spans="1:22"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2" s="8" customFormat="1" ht="18" customHeight="1" x14ac:dyDescent="0.25">
      <c r="A48" s="23"/>
      <c r="B48" s="26" t="s">
        <v>6</v>
      </c>
      <c r="C48" s="176">
        <v>100</v>
      </c>
      <c r="D48" s="175">
        <v>100</v>
      </c>
      <c r="E48" s="175">
        <v>100</v>
      </c>
      <c r="F48" s="174">
        <v>100</v>
      </c>
      <c r="G48" s="173">
        <v>100</v>
      </c>
      <c r="H48" s="5"/>
      <c r="I48" s="67"/>
      <c r="J48" s="172">
        <v>100</v>
      </c>
      <c r="K48" s="171">
        <f t="shared" ref="K48:K56" si="2">+IF(ISERROR(J48-D48),"*",(J48-D48))</f>
        <v>0</v>
      </c>
      <c r="L48" s="211"/>
      <c r="M48" s="210"/>
      <c r="N48" s="67"/>
      <c r="P48" s="6"/>
      <c r="Q48" s="6"/>
      <c r="R48" s="6"/>
      <c r="S48" s="6"/>
      <c r="T48" s="6"/>
      <c r="U48" s="6"/>
      <c r="V48" s="6"/>
    </row>
    <row r="49" spans="1:22" s="8" customFormat="1" ht="18" customHeight="1" x14ac:dyDescent="0.25">
      <c r="A49" s="23"/>
      <c r="B49" s="24" t="s">
        <v>7</v>
      </c>
      <c r="C49" s="162">
        <v>7.1204611519781942</v>
      </c>
      <c r="D49" s="161">
        <v>7.7101838967593563</v>
      </c>
      <c r="E49" s="161">
        <v>6.4</v>
      </c>
      <c r="F49" s="160">
        <v>4.9000000000000004</v>
      </c>
      <c r="G49" s="159">
        <v>6.6</v>
      </c>
      <c r="H49" s="5"/>
      <c r="I49" s="67"/>
      <c r="J49" s="158">
        <v>6.9</v>
      </c>
      <c r="K49" s="170">
        <f t="shared" si="2"/>
        <v>-0.81018389675935598</v>
      </c>
      <c r="L49" s="209"/>
      <c r="M49" s="209"/>
      <c r="N49" s="67"/>
      <c r="P49" s="6"/>
      <c r="Q49" s="6"/>
      <c r="R49" s="6"/>
      <c r="S49" s="6"/>
      <c r="T49" s="6"/>
      <c r="U49" s="6"/>
      <c r="V49" s="6"/>
    </row>
    <row r="50" spans="1:22" s="8" customFormat="1" ht="18" customHeight="1" x14ac:dyDescent="0.25">
      <c r="A50" s="23"/>
      <c r="B50" s="24" t="s">
        <v>8</v>
      </c>
      <c r="C50" s="162">
        <v>10.572560742702411</v>
      </c>
      <c r="D50" s="161">
        <v>10.502534123969836</v>
      </c>
      <c r="E50" s="161">
        <v>10</v>
      </c>
      <c r="F50" s="160">
        <v>11.8</v>
      </c>
      <c r="G50" s="159">
        <v>11</v>
      </c>
      <c r="H50" s="35"/>
      <c r="I50" s="69"/>
      <c r="J50" s="158">
        <v>10.8</v>
      </c>
      <c r="K50" s="170">
        <f t="shared" si="2"/>
        <v>0.29746587603016472</v>
      </c>
      <c r="L50" s="209"/>
      <c r="M50" s="208"/>
      <c r="N50" s="67"/>
    </row>
    <row r="51" spans="1:22" s="8" customFormat="1" ht="18" customHeight="1" x14ac:dyDescent="0.25">
      <c r="A51" s="23"/>
      <c r="B51" s="24" t="s">
        <v>9</v>
      </c>
      <c r="C51" s="162">
        <v>11.97408572247682</v>
      </c>
      <c r="D51" s="161">
        <v>14.78216370177978</v>
      </c>
      <c r="E51" s="161">
        <v>10.9</v>
      </c>
      <c r="F51" s="160">
        <v>9.1</v>
      </c>
      <c r="G51" s="159">
        <v>8.3000000000000007</v>
      </c>
      <c r="H51" s="35"/>
      <c r="I51" s="69"/>
      <c r="J51" s="158">
        <v>11.7</v>
      </c>
      <c r="K51" s="170">
        <f t="shared" si="2"/>
        <v>-3.0821637017797805</v>
      </c>
      <c r="L51" s="209"/>
      <c r="M51" s="208"/>
      <c r="N51" s="67"/>
    </row>
    <row r="52" spans="1:22" s="8" customFormat="1" ht="18" customHeight="1" x14ac:dyDescent="0.25">
      <c r="A52" s="23"/>
      <c r="B52" s="24" t="s">
        <v>10</v>
      </c>
      <c r="C52" s="162">
        <v>19.413487640483847</v>
      </c>
      <c r="D52" s="161">
        <v>14.738900859236345</v>
      </c>
      <c r="E52" s="161">
        <v>16.5</v>
      </c>
      <c r="F52" s="160">
        <v>14.4</v>
      </c>
      <c r="G52" s="159">
        <v>18</v>
      </c>
      <c r="H52" s="35"/>
      <c r="I52" s="69"/>
      <c r="J52" s="158">
        <v>14.8</v>
      </c>
      <c r="K52" s="170">
        <f t="shared" si="2"/>
        <v>6.1099140763655413E-2</v>
      </c>
      <c r="L52" s="209"/>
      <c r="M52" s="208"/>
      <c r="N52" s="67"/>
    </row>
    <row r="53" spans="1:22" s="8" customFormat="1" ht="18" customHeight="1" x14ac:dyDescent="0.25">
      <c r="A53" s="23"/>
      <c r="B53" s="24" t="s">
        <v>11</v>
      </c>
      <c r="C53" s="162">
        <v>10.600302341744854</v>
      </c>
      <c r="D53" s="161">
        <v>11.421848329055383</v>
      </c>
      <c r="E53" s="161">
        <v>9.9</v>
      </c>
      <c r="F53" s="160">
        <v>10.3</v>
      </c>
      <c r="G53" s="159">
        <v>11.6</v>
      </c>
      <c r="H53" s="35"/>
      <c r="I53" s="69"/>
      <c r="J53" s="158">
        <v>10.9</v>
      </c>
      <c r="K53" s="170">
        <f t="shared" si="2"/>
        <v>-0.52184832905538237</v>
      </c>
      <c r="L53" s="209"/>
      <c r="M53" s="208"/>
      <c r="N53" s="67"/>
    </row>
    <row r="54" spans="1:22" s="8" customFormat="1" ht="18" customHeight="1" x14ac:dyDescent="0.25">
      <c r="A54" s="23"/>
      <c r="B54" s="24" t="s">
        <v>12</v>
      </c>
      <c r="C54" s="162">
        <v>7.6106631186457401</v>
      </c>
      <c r="D54" s="161">
        <v>9.94418737169328</v>
      </c>
      <c r="E54" s="161">
        <v>11.1</v>
      </c>
      <c r="F54" s="160">
        <v>10.4</v>
      </c>
      <c r="G54" s="159">
        <v>9</v>
      </c>
      <c r="H54" s="35"/>
      <c r="I54" s="69"/>
      <c r="J54" s="158">
        <v>8.8000000000000007</v>
      </c>
      <c r="K54" s="170">
        <f t="shared" si="2"/>
        <v>-1.1441873716932793</v>
      </c>
      <c r="L54" s="209"/>
      <c r="M54" s="208"/>
      <c r="N54" s="67"/>
    </row>
    <row r="55" spans="1:22" s="8" customFormat="1" ht="18" customHeight="1" x14ac:dyDescent="0.25">
      <c r="A55" s="23"/>
      <c r="B55" s="24" t="s">
        <v>13</v>
      </c>
      <c r="C55" s="162">
        <v>16.2993421472389</v>
      </c>
      <c r="D55" s="161">
        <v>16.935969805893819</v>
      </c>
      <c r="E55" s="161">
        <v>20.2</v>
      </c>
      <c r="F55" s="160">
        <v>22</v>
      </c>
      <c r="G55" s="159">
        <v>18.5</v>
      </c>
      <c r="H55" s="35"/>
      <c r="I55" s="69"/>
      <c r="J55" s="158">
        <v>19.3</v>
      </c>
      <c r="K55" s="170">
        <f t="shared" si="2"/>
        <v>2.3640301941061814</v>
      </c>
      <c r="L55" s="209"/>
      <c r="M55" s="208"/>
      <c r="N55" s="67"/>
    </row>
    <row r="56" spans="1:22" s="8" customFormat="1" ht="18" customHeight="1" thickBot="1" x14ac:dyDescent="0.3">
      <c r="A56" s="23"/>
      <c r="B56" s="25" t="s">
        <v>14</v>
      </c>
      <c r="C56" s="156">
        <v>16.409075016312332</v>
      </c>
      <c r="D56" s="155">
        <v>13.964256853412566</v>
      </c>
      <c r="E56" s="155">
        <v>15.1</v>
      </c>
      <c r="F56" s="154">
        <v>17.3</v>
      </c>
      <c r="G56" s="153">
        <v>17</v>
      </c>
      <c r="H56" s="35"/>
      <c r="I56" s="69"/>
      <c r="J56" s="152">
        <v>16.7</v>
      </c>
      <c r="K56" s="169">
        <f t="shared" si="2"/>
        <v>2.7357431465874331</v>
      </c>
      <c r="L56" s="209"/>
      <c r="M56" s="208"/>
      <c r="N56" s="67"/>
    </row>
    <row r="57" spans="1:22" s="8" customFormat="1" ht="12.95" customHeight="1" x14ac:dyDescent="0.25">
      <c r="A57" s="23"/>
      <c r="B57" s="124"/>
      <c r="C57" s="178"/>
      <c r="D57" s="178"/>
      <c r="E57" s="178"/>
      <c r="F57" s="178"/>
      <c r="G57" s="178"/>
      <c r="H57" s="35"/>
      <c r="I57" s="69"/>
      <c r="J57" s="178"/>
      <c r="K57" s="208"/>
      <c r="L57" s="209"/>
      <c r="M57" s="208"/>
      <c r="N57" s="67"/>
    </row>
    <row r="58" spans="1:22" ht="12.95" customHeight="1" x14ac:dyDescent="0.25">
      <c r="A58" s="1"/>
      <c r="B58" s="44"/>
      <c r="C58" s="38"/>
      <c r="D58" s="38"/>
      <c r="E58" s="38"/>
      <c r="F58" s="38"/>
      <c r="G58" s="38"/>
      <c r="H58" s="36"/>
      <c r="I58" s="70"/>
      <c r="J58" s="38"/>
      <c r="K58" s="38"/>
      <c r="L58" s="129"/>
      <c r="M58" s="38"/>
      <c r="N58" s="9"/>
      <c r="P58" s="8"/>
      <c r="Q58" s="8"/>
      <c r="R58" s="8"/>
      <c r="S58" s="8"/>
      <c r="T58" s="8"/>
      <c r="U58" s="8"/>
      <c r="V58" s="8"/>
    </row>
    <row r="59" spans="1:22"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2"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2" s="8" customFormat="1" ht="18" customHeight="1" x14ac:dyDescent="0.25">
      <c r="A61" s="23"/>
      <c r="B61" s="26" t="s">
        <v>6</v>
      </c>
      <c r="C61" s="168">
        <v>3.8200939925297157</v>
      </c>
      <c r="D61" s="167">
        <v>3.9207809694470663</v>
      </c>
      <c r="E61" s="167">
        <v>3.5</v>
      </c>
      <c r="F61" s="166">
        <v>2.9</v>
      </c>
      <c r="G61" s="165">
        <v>3.3</v>
      </c>
      <c r="H61" s="5"/>
      <c r="I61" s="67"/>
      <c r="J61" s="164">
        <v>3.5</v>
      </c>
      <c r="K61" s="163">
        <f t="shared" ref="K61:K69" si="3">+IF(ISERROR(J61/D61-1),"*",(J61/D61-1))</f>
        <v>-0.10732070287170559</v>
      </c>
      <c r="L61" s="207"/>
      <c r="M61" s="206"/>
      <c r="N61" s="67"/>
      <c r="P61" s="6"/>
      <c r="Q61" s="6"/>
      <c r="R61" s="6"/>
      <c r="S61" s="6"/>
      <c r="T61" s="6"/>
      <c r="U61" s="6"/>
      <c r="V61" s="6"/>
    </row>
    <row r="62" spans="1:22" s="8" customFormat="1" ht="18" customHeight="1" x14ac:dyDescent="0.25">
      <c r="A62" s="23"/>
      <c r="B62" s="24" t="s">
        <v>7</v>
      </c>
      <c r="C62" s="162">
        <v>4.7455267095779288</v>
      </c>
      <c r="D62" s="161">
        <v>4.6972380805035598</v>
      </c>
      <c r="E62" s="161">
        <v>3.3</v>
      </c>
      <c r="F62" s="160">
        <v>2.7</v>
      </c>
      <c r="G62" s="159">
        <v>3.4</v>
      </c>
      <c r="H62" s="35"/>
      <c r="I62" s="69"/>
      <c r="J62" s="158">
        <v>3.9</v>
      </c>
      <c r="K62" s="157">
        <f t="shared" si="3"/>
        <v>-0.16972486104389528</v>
      </c>
      <c r="L62" s="205"/>
      <c r="M62" s="205"/>
      <c r="N62" s="67"/>
      <c r="P62" s="6"/>
      <c r="Q62" s="6"/>
      <c r="R62" s="6"/>
      <c r="S62" s="6"/>
      <c r="T62" s="6"/>
      <c r="U62" s="6"/>
      <c r="V62" s="6"/>
    </row>
    <row r="63" spans="1:22" s="8" customFormat="1" ht="18" customHeight="1" x14ac:dyDescent="0.25">
      <c r="A63" s="23"/>
      <c r="B63" s="24" t="s">
        <v>8</v>
      </c>
      <c r="C63" s="162">
        <v>3.8529987279377615</v>
      </c>
      <c r="D63" s="161">
        <v>3.310986238172362</v>
      </c>
      <c r="E63" s="161">
        <v>2.8</v>
      </c>
      <c r="F63" s="160">
        <v>2.9</v>
      </c>
      <c r="G63" s="159">
        <v>3.8</v>
      </c>
      <c r="H63" s="35"/>
      <c r="I63" s="69"/>
      <c r="J63" s="158">
        <v>3.5</v>
      </c>
      <c r="K63" s="157">
        <f t="shared" si="3"/>
        <v>5.7086846102982314E-2</v>
      </c>
      <c r="L63" s="205"/>
      <c r="M63" s="177"/>
      <c r="N63" s="67"/>
    </row>
    <row r="64" spans="1:22" s="8" customFormat="1" ht="18" customHeight="1" x14ac:dyDescent="0.25">
      <c r="A64" s="23"/>
      <c r="B64" s="24" t="s">
        <v>9</v>
      </c>
      <c r="C64" s="162">
        <v>3.6998644046470899</v>
      </c>
      <c r="D64" s="161">
        <v>4.5658645974462777</v>
      </c>
      <c r="E64" s="161">
        <v>2.6</v>
      </c>
      <c r="F64" s="160">
        <v>2.5</v>
      </c>
      <c r="G64" s="159">
        <v>2.2999999999999998</v>
      </c>
      <c r="H64" s="35"/>
      <c r="I64" s="69"/>
      <c r="J64" s="158">
        <v>2.9</v>
      </c>
      <c r="K64" s="157">
        <f t="shared" si="3"/>
        <v>-0.36485194904334406</v>
      </c>
      <c r="L64" s="205"/>
      <c r="M64" s="177"/>
      <c r="N64" s="67"/>
    </row>
    <row r="65" spans="1:22" s="8" customFormat="1" ht="18" customHeight="1" x14ac:dyDescent="0.25">
      <c r="A65" s="23"/>
      <c r="B65" s="24" t="s">
        <v>10</v>
      </c>
      <c r="C65" s="162">
        <v>2.4763542115914143</v>
      </c>
      <c r="D65" s="161">
        <v>2.6779772051610111</v>
      </c>
      <c r="E65" s="161">
        <v>2</v>
      </c>
      <c r="F65" s="160">
        <v>2</v>
      </c>
      <c r="G65" s="159">
        <v>2.2999999999999998</v>
      </c>
      <c r="H65" s="35"/>
      <c r="I65" s="69"/>
      <c r="J65" s="158">
        <v>2.8</v>
      </c>
      <c r="K65" s="157">
        <f t="shared" si="3"/>
        <v>4.5565285097955988E-2</v>
      </c>
      <c r="L65" s="205"/>
      <c r="M65" s="177"/>
      <c r="N65" s="67"/>
    </row>
    <row r="66" spans="1:22" s="8" customFormat="1" ht="18" customHeight="1" x14ac:dyDescent="0.25">
      <c r="A66" s="23"/>
      <c r="B66" s="24" t="s">
        <v>11</v>
      </c>
      <c r="C66" s="162">
        <v>2.4494399007096712</v>
      </c>
      <c r="D66" s="161">
        <v>3.4294366871763047</v>
      </c>
      <c r="E66" s="161">
        <v>2</v>
      </c>
      <c r="F66" s="160">
        <v>1.9</v>
      </c>
      <c r="G66" s="159">
        <v>2.5</v>
      </c>
      <c r="H66" s="35"/>
      <c r="I66" s="69"/>
      <c r="J66" s="158">
        <v>3</v>
      </c>
      <c r="K66" s="157">
        <f t="shared" si="3"/>
        <v>-0.12522076549250716</v>
      </c>
      <c r="L66" s="205"/>
      <c r="M66" s="177"/>
      <c r="N66" s="67"/>
    </row>
    <row r="67" spans="1:22" s="8" customFormat="1" ht="18" customHeight="1" x14ac:dyDescent="0.25">
      <c r="A67" s="23"/>
      <c r="B67" s="24" t="s">
        <v>12</v>
      </c>
      <c r="C67" s="162">
        <v>3.0343264290546372</v>
      </c>
      <c r="D67" s="161">
        <v>4.0260615968337969</v>
      </c>
      <c r="E67" s="161">
        <v>2.7</v>
      </c>
      <c r="F67" s="160">
        <v>3</v>
      </c>
      <c r="G67" s="159">
        <v>2.9</v>
      </c>
      <c r="H67" s="35"/>
      <c r="I67" s="69"/>
      <c r="J67" s="158">
        <v>3.1</v>
      </c>
      <c r="K67" s="157">
        <f t="shared" si="3"/>
        <v>-0.23001674826884833</v>
      </c>
      <c r="L67" s="205"/>
      <c r="M67" s="177"/>
      <c r="N67" s="67"/>
    </row>
    <row r="68" spans="1:22" s="8" customFormat="1" ht="18" customHeight="1" x14ac:dyDescent="0.25">
      <c r="A68" s="23"/>
      <c r="B68" s="24" t="s">
        <v>13</v>
      </c>
      <c r="C68" s="162">
        <v>4.674123359094609</v>
      </c>
      <c r="D68" s="161">
        <v>4.6363470079740088</v>
      </c>
      <c r="E68" s="161">
        <v>3.8</v>
      </c>
      <c r="F68" s="160">
        <v>4</v>
      </c>
      <c r="G68" s="159">
        <v>5.0999999999999996</v>
      </c>
      <c r="H68" s="35"/>
      <c r="I68" s="69"/>
      <c r="J68" s="158">
        <v>4.5999999999999996</v>
      </c>
      <c r="K68" s="157">
        <f t="shared" si="3"/>
        <v>-7.839578856262519E-3</v>
      </c>
      <c r="L68" s="205"/>
      <c r="M68" s="177"/>
      <c r="N68" s="67"/>
    </row>
    <row r="69" spans="1:22" s="8" customFormat="1" ht="18" customHeight="1" thickBot="1" x14ac:dyDescent="0.3">
      <c r="A69" s="23"/>
      <c r="B69" s="25" t="s">
        <v>14</v>
      </c>
      <c r="C69" s="156">
        <v>8.1491949362031928</v>
      </c>
      <c r="D69" s="155">
        <v>5.4481424148606807</v>
      </c>
      <c r="E69" s="155">
        <v>4.8</v>
      </c>
      <c r="F69" s="154">
        <v>5.7</v>
      </c>
      <c r="G69" s="153">
        <v>6</v>
      </c>
      <c r="H69" s="35"/>
      <c r="I69" s="69"/>
      <c r="J69" s="152">
        <v>5.2</v>
      </c>
      <c r="K69" s="151">
        <f t="shared" si="3"/>
        <v>-4.5546242363972089E-2</v>
      </c>
      <c r="L69" s="205"/>
      <c r="M69" s="177"/>
      <c r="N69" s="67"/>
    </row>
    <row r="70" spans="1:22" ht="12.95" customHeight="1" x14ac:dyDescent="0.25">
      <c r="A70" s="1"/>
      <c r="B70" s="44"/>
      <c r="C70" s="38"/>
      <c r="D70" s="38"/>
      <c r="E70" s="38"/>
      <c r="F70" s="38"/>
      <c r="G70" s="38"/>
      <c r="H70" s="36"/>
      <c r="I70" s="70"/>
      <c r="J70" s="38"/>
      <c r="K70" s="38"/>
      <c r="L70" s="129"/>
      <c r="M70" s="38"/>
      <c r="N70" s="9"/>
      <c r="P70" s="8"/>
      <c r="Q70" s="8"/>
      <c r="R70" s="8"/>
      <c r="S70" s="8"/>
      <c r="T70" s="8"/>
      <c r="U70" s="8"/>
      <c r="V70" s="8"/>
    </row>
    <row r="71" spans="1:22" ht="15.75" x14ac:dyDescent="0.25">
      <c r="P71" s="8"/>
      <c r="Q71" s="8"/>
      <c r="R71" s="8"/>
      <c r="S71" s="8"/>
      <c r="T71" s="8"/>
      <c r="U71" s="8"/>
      <c r="V71" s="8"/>
    </row>
  </sheetData>
  <conditionalFormatting sqref="L22:M22">
    <cfRule type="cellIs" dxfId="329" priority="18" operator="between">
      <formula>-0.01</formula>
      <formula>0.01</formula>
    </cfRule>
  </conditionalFormatting>
  <conditionalFormatting sqref="K48:M57 K23:M30">
    <cfRule type="cellIs" dxfId="328" priority="15" operator="lessThan">
      <formula>-0.01</formula>
    </cfRule>
    <cfRule type="cellIs" dxfId="327" priority="16" operator="greaterThan">
      <formula>0.01</formula>
    </cfRule>
    <cfRule type="cellIs" dxfId="326" priority="17" operator="between">
      <formula>-0.01</formula>
      <formula>0.01</formula>
    </cfRule>
  </conditionalFormatting>
  <conditionalFormatting sqref="K6:L16">
    <cfRule type="cellIs" dxfId="325" priority="12" operator="equal">
      <formula>0</formula>
    </cfRule>
    <cfRule type="cellIs" dxfId="324" priority="13" operator="lessThanOrEqual">
      <formula>0.001</formula>
    </cfRule>
    <cfRule type="cellIs" dxfId="323" priority="14" operator="greaterThanOrEqual">
      <formula>0.001</formula>
    </cfRule>
  </conditionalFormatting>
  <conditionalFormatting sqref="K61:M69">
    <cfRule type="cellIs" dxfId="322" priority="9" operator="greaterThanOrEqual">
      <formula>0.001</formula>
    </cfRule>
    <cfRule type="cellIs" dxfId="321" priority="10" operator="lessThanOrEqual">
      <formula>0.001</formula>
    </cfRule>
    <cfRule type="cellIs" dxfId="320" priority="11" operator="equal">
      <formula>0</formula>
    </cfRule>
  </conditionalFormatting>
  <conditionalFormatting sqref="K40:M40">
    <cfRule type="cellIs" dxfId="319" priority="7" operator="lessThan">
      <formula>0.02</formula>
    </cfRule>
    <cfRule type="cellIs" dxfId="318" priority="8" operator="greaterThan">
      <formula>0.02</formula>
    </cfRule>
  </conditionalFormatting>
  <conditionalFormatting sqref="K41:M42 K35:M39">
    <cfRule type="cellIs" dxfId="317" priority="4" operator="greaterThanOrEqual">
      <formula>0.001</formula>
    </cfRule>
    <cfRule type="cellIs" dxfId="316" priority="5" operator="lessThanOrEqual">
      <formula>0.001</formula>
    </cfRule>
    <cfRule type="cellIs" dxfId="315" priority="6" operator="equal">
      <formula>0</formula>
    </cfRule>
  </conditionalFormatting>
  <conditionalFormatting sqref="P15">
    <cfRule type="cellIs" dxfId="314" priority="1" operator="lessThan">
      <formula>-0.01</formula>
    </cfRule>
    <cfRule type="cellIs" dxfId="313" priority="2" operator="greaterThan">
      <formula>0.01</formula>
    </cfRule>
    <cfRule type="cellIs" dxfId="312"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2"/>
  <sheetViews>
    <sheetView showGridLines="0" showRowColHeaders="0" zoomScale="85"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3.42578125" style="6" customWidth="1"/>
    <col min="10" max="10" width="16" style="7" customWidth="1"/>
    <col min="11" max="11" width="16.85546875" style="7" customWidth="1"/>
    <col min="12" max="12" width="3.42578125" style="7" customWidth="1"/>
    <col min="13" max="13" width="16.85546875" style="7" customWidth="1"/>
    <col min="14" max="14" width="11.42578125" style="6" customWidth="1"/>
    <col min="15" max="15" width="1.5703125" style="6" customWidth="1"/>
    <col min="16" max="16" width="41.85546875" style="6" customWidth="1"/>
    <col min="17" max="16384" width="11.42578125" style="6"/>
  </cols>
  <sheetData>
    <row r="1" spans="1:32" ht="52.5" customHeight="1" x14ac:dyDescent="0.25">
      <c r="A1" s="1"/>
      <c r="B1" s="10"/>
      <c r="C1" s="11"/>
      <c r="D1" s="11"/>
      <c r="E1" s="11"/>
      <c r="F1" s="11"/>
      <c r="G1" s="11"/>
      <c r="H1"/>
      <c r="I1" s="9"/>
      <c r="J1" s="11"/>
      <c r="K1" s="11"/>
      <c r="L1" s="11"/>
      <c r="M1" s="11"/>
      <c r="N1" s="9"/>
    </row>
    <row r="2" spans="1:32" ht="28.5" x14ac:dyDescent="0.45">
      <c r="A2" s="1"/>
      <c r="B2" s="3"/>
      <c r="C2" s="2"/>
      <c r="D2" s="2"/>
      <c r="E2" s="2"/>
      <c r="F2" s="2"/>
      <c r="G2" s="2"/>
      <c r="H2" s="1"/>
      <c r="I2" s="9"/>
      <c r="J2" s="2"/>
      <c r="K2" s="2"/>
      <c r="L2" s="128"/>
      <c r="M2" s="2"/>
      <c r="N2" s="9"/>
    </row>
    <row r="3" spans="1:32" ht="24" customHeight="1" x14ac:dyDescent="0.3">
      <c r="A3" s="1"/>
      <c r="B3" s="14"/>
      <c r="C3" s="2"/>
      <c r="D3" s="2"/>
      <c r="E3" s="2"/>
      <c r="F3" s="2"/>
      <c r="G3" s="2"/>
      <c r="H3" s="1"/>
      <c r="I3" s="9"/>
      <c r="J3" s="2"/>
      <c r="K3" s="2"/>
      <c r="L3" s="128"/>
      <c r="M3" s="2"/>
      <c r="N3" s="9"/>
    </row>
    <row r="4" spans="1:32" ht="18.75" customHeight="1" thickBot="1" x14ac:dyDescent="0.3">
      <c r="A4" s="1"/>
      <c r="B4"/>
      <c r="C4"/>
      <c r="D4"/>
      <c r="E4"/>
      <c r="F4"/>
      <c r="G4"/>
      <c r="H4" s="1"/>
      <c r="I4" s="9"/>
      <c r="J4"/>
      <c r="K4"/>
      <c r="L4" s="9"/>
      <c r="M4"/>
      <c r="N4" s="9"/>
      <c r="P4" s="90" t="s">
        <v>101</v>
      </c>
    </row>
    <row r="5" spans="1:32" ht="50.1" customHeight="1" thickBot="1" x14ac:dyDescent="0.3">
      <c r="A5" s="1"/>
      <c r="B5"/>
      <c r="C5" s="45" t="s">
        <v>90</v>
      </c>
      <c r="D5" s="46" t="s">
        <v>192</v>
      </c>
      <c r="E5" s="46" t="s">
        <v>205</v>
      </c>
      <c r="F5" s="130" t="s">
        <v>204</v>
      </c>
      <c r="G5" s="71" t="s">
        <v>200</v>
      </c>
      <c r="H5"/>
      <c r="I5" s="9"/>
      <c r="J5" s="45" t="s">
        <v>201</v>
      </c>
      <c r="K5" s="81" t="s">
        <v>203</v>
      </c>
      <c r="L5"/>
      <c r="M5" s="131" t="s">
        <v>202</v>
      </c>
      <c r="N5" s="9"/>
      <c r="W5" s="137"/>
      <c r="X5" s="137"/>
      <c r="Y5" s="137"/>
      <c r="Z5" s="137"/>
      <c r="AA5" s="137"/>
      <c r="AB5" s="137"/>
      <c r="AC5" s="137"/>
      <c r="AD5" s="137"/>
      <c r="AE5" s="137"/>
      <c r="AF5" s="137"/>
    </row>
    <row r="6" spans="1:32" s="8" customFormat="1" ht="18" customHeight="1" x14ac:dyDescent="0.25">
      <c r="A6" s="23"/>
      <c r="B6" s="47" t="s">
        <v>112</v>
      </c>
      <c r="C6" s="204">
        <v>71.252679999999998</v>
      </c>
      <c r="D6" s="203">
        <v>81.617429999999999</v>
      </c>
      <c r="E6" s="203">
        <v>75.5</v>
      </c>
      <c r="F6" s="202">
        <v>55.8</v>
      </c>
      <c r="G6" s="201">
        <v>65</v>
      </c>
      <c r="H6" s="5"/>
      <c r="I6" s="67"/>
      <c r="J6" s="229">
        <v>70.8</v>
      </c>
      <c r="K6" s="179">
        <f>+IF(ISERROR(J6/D6-1),"*",(J6/D6-1))</f>
        <v>-0.13253823356114014</v>
      </c>
      <c r="L6" s="205"/>
      <c r="M6" s="228">
        <f>+SUM(E6:G6,J6)</f>
        <v>267.10000000000002</v>
      </c>
      <c r="N6" s="67"/>
      <c r="W6" s="95"/>
      <c r="X6" s="95"/>
      <c r="Y6" s="95"/>
      <c r="Z6" s="95"/>
      <c r="AA6" s="95"/>
      <c r="AB6" s="95"/>
      <c r="AC6" s="95"/>
      <c r="AD6" s="95"/>
      <c r="AE6" s="95"/>
      <c r="AF6" s="138"/>
    </row>
    <row r="7" spans="1:32" s="8" customFormat="1" ht="18" customHeight="1" x14ac:dyDescent="0.25">
      <c r="A7" s="23"/>
      <c r="B7" s="48" t="s">
        <v>113</v>
      </c>
      <c r="C7" s="199">
        <v>28.896132250000001</v>
      </c>
      <c r="D7" s="198">
        <v>34.964908250000001</v>
      </c>
      <c r="E7" s="198">
        <v>30.1</v>
      </c>
      <c r="F7" s="197">
        <v>21.2</v>
      </c>
      <c r="G7" s="196">
        <v>25.4</v>
      </c>
      <c r="H7" s="5"/>
      <c r="I7" s="67"/>
      <c r="J7" s="227">
        <v>28.7</v>
      </c>
      <c r="K7" s="157">
        <f>+IF(ISERROR(J7/D7-1),"*",(J7/D7-1))</f>
        <v>-0.17917702529649859</v>
      </c>
      <c r="L7" s="205"/>
      <c r="M7" s="226">
        <f>+SUM(E7:G7,J7)</f>
        <v>105.39999999999999</v>
      </c>
      <c r="N7" s="67"/>
      <c r="W7" s="91"/>
      <c r="X7" s="91" t="str">
        <f>+C5</f>
        <v>TRIM 3 2015</v>
      </c>
      <c r="Y7" s="91" t="str">
        <f>+D5</f>
        <v>TRIM 4 2015</v>
      </c>
      <c r="Z7" s="91" t="str">
        <f>+E5</f>
        <v>TRIM 1 2016</v>
      </c>
      <c r="AA7" s="91" t="str">
        <f>+F5</f>
        <v>TRIM 2 2016</v>
      </c>
      <c r="AB7" s="91" t="str">
        <f>+G5</f>
        <v>TRIM 3 2016</v>
      </c>
      <c r="AC7" s="91" t="str">
        <f>+J5</f>
        <v>TRIM 4 2016</v>
      </c>
      <c r="AD7" s="95"/>
      <c r="AE7" s="95"/>
      <c r="AF7" s="138"/>
    </row>
    <row r="8" spans="1:32" s="8" customFormat="1" ht="18" customHeight="1" x14ac:dyDescent="0.25">
      <c r="A8" s="23"/>
      <c r="B8" s="48" t="s">
        <v>114</v>
      </c>
      <c r="C8" s="199">
        <v>325.11189999999999</v>
      </c>
      <c r="D8" s="198">
        <v>379.96120000000002</v>
      </c>
      <c r="E8" s="198">
        <v>312.89999999999998</v>
      </c>
      <c r="F8" s="197">
        <v>217.6</v>
      </c>
      <c r="G8" s="196">
        <v>265.89999999999998</v>
      </c>
      <c r="H8" s="5"/>
      <c r="I8" s="67"/>
      <c r="J8" s="227">
        <v>293.3</v>
      </c>
      <c r="K8" s="157">
        <f>+IF(ISERROR(J8/D8-1),"*",(J8/D8-1))</f>
        <v>-0.22807907754791801</v>
      </c>
      <c r="L8" s="205"/>
      <c r="M8" s="226">
        <f>+SUM(E8:G8,J8)</f>
        <v>1089.7</v>
      </c>
      <c r="N8" s="67"/>
      <c r="W8" s="91" t="str">
        <f>+VLOOKUP($P$4,$B$5:$J$16,1,0)</f>
        <v>Volumen (Mio consumiciones)</v>
      </c>
      <c r="X8" s="91">
        <f>+VLOOKUP($P$4,$B$5:$J$16,2,0)</f>
        <v>71.252679999999998</v>
      </c>
      <c r="Y8" s="91">
        <f>+VLOOKUP($P$4,$B$5:$J$16,3,0)</f>
        <v>81.617429999999999</v>
      </c>
      <c r="Z8" s="91">
        <f>+VLOOKUP($P$4,$B$5:$J$16,4,0)</f>
        <v>75.5</v>
      </c>
      <c r="AA8" s="91">
        <f>+VLOOKUP($P$4,$B$5:$J$16,5,0)</f>
        <v>55.8</v>
      </c>
      <c r="AB8" s="91">
        <f>+VLOOKUP($P$4,$B$5:$J$16,6,0)</f>
        <v>65</v>
      </c>
      <c r="AC8" s="91">
        <f>+VLOOKUP($P$4,$B$5:$J$16,9,0)</f>
        <v>70.8</v>
      </c>
      <c r="AD8" s="91"/>
      <c r="AE8" s="95"/>
      <c r="AF8" s="138"/>
    </row>
    <row r="9" spans="1:32" s="8" customFormat="1" ht="18" customHeight="1" x14ac:dyDescent="0.25">
      <c r="A9" s="23"/>
      <c r="B9" s="48" t="s">
        <v>158</v>
      </c>
      <c r="C9" s="199">
        <v>27.712655545472654</v>
      </c>
      <c r="D9" s="198">
        <v>31.949108933597493</v>
      </c>
      <c r="E9" s="198">
        <v>28.8</v>
      </c>
      <c r="F9" s="197">
        <v>23.2</v>
      </c>
      <c r="G9" s="196">
        <v>23</v>
      </c>
      <c r="H9" s="5"/>
      <c r="I9" s="67"/>
      <c r="J9" s="227">
        <v>27.4</v>
      </c>
      <c r="K9" s="233">
        <f>+IF(ISERROR(J9-D9),"*",(J9-D9))</f>
        <v>-4.5491089335974948</v>
      </c>
      <c r="L9" s="232"/>
      <c r="M9" s="226"/>
      <c r="N9" s="67"/>
      <c r="W9" s="95"/>
      <c r="X9" s="95"/>
      <c r="Y9" s="95"/>
      <c r="Z9" s="95"/>
      <c r="AA9" s="95"/>
      <c r="AB9" s="95"/>
      <c r="AC9" s="95"/>
      <c r="AD9" s="95"/>
      <c r="AE9" s="95"/>
      <c r="AF9" s="138"/>
    </row>
    <row r="10" spans="1:32" s="8" customFormat="1" ht="18" customHeight="1" x14ac:dyDescent="0.25">
      <c r="A10" s="23"/>
      <c r="B10" s="48" t="s">
        <v>115</v>
      </c>
      <c r="C10" s="199">
        <v>4.2</v>
      </c>
      <c r="D10" s="198">
        <v>4.3</v>
      </c>
      <c r="E10" s="198">
        <v>4.3</v>
      </c>
      <c r="F10" s="197">
        <v>4.0999999999999996</v>
      </c>
      <c r="G10" s="196">
        <v>5</v>
      </c>
      <c r="H10" s="5"/>
      <c r="I10" s="67"/>
      <c r="J10" s="227">
        <v>4.2</v>
      </c>
      <c r="K10" s="157">
        <f t="shared" ref="K10:K16" si="0">+IF(ISERROR(J10/D10-1),"*",(J10/D10-1))</f>
        <v>-2.3255813953488302E-2</v>
      </c>
      <c r="L10" s="205"/>
      <c r="M10" s="226"/>
      <c r="N10" s="67"/>
      <c r="W10" s="95"/>
      <c r="X10" s="95"/>
      <c r="Y10" s="95"/>
      <c r="Z10" s="95"/>
      <c r="AA10" s="95"/>
      <c r="AB10" s="95"/>
      <c r="AC10" s="95"/>
      <c r="AD10" s="95"/>
      <c r="AE10" s="95"/>
      <c r="AF10" s="138"/>
    </row>
    <row r="11" spans="1:32" s="8" customFormat="1" ht="18" customHeight="1" x14ac:dyDescent="0.25">
      <c r="A11" s="23"/>
      <c r="B11" s="48" t="s">
        <v>108</v>
      </c>
      <c r="C11" s="199">
        <v>7.9</v>
      </c>
      <c r="D11" s="198">
        <v>7.9</v>
      </c>
      <c r="E11" s="198">
        <v>8.1</v>
      </c>
      <c r="F11" s="197">
        <v>7.5</v>
      </c>
      <c r="G11" s="196">
        <v>8.8000000000000007</v>
      </c>
      <c r="H11" s="5"/>
      <c r="I11" s="67"/>
      <c r="J11" s="227">
        <v>8</v>
      </c>
      <c r="K11" s="157">
        <f t="shared" si="0"/>
        <v>1.2658227848101111E-2</v>
      </c>
      <c r="L11" s="205"/>
      <c r="M11" s="226"/>
      <c r="N11" s="67"/>
      <c r="W11" s="95"/>
      <c r="X11" s="95" t="s">
        <v>133</v>
      </c>
      <c r="Y11" s="95" t="s">
        <v>134</v>
      </c>
      <c r="Z11" s="95" t="s">
        <v>135</v>
      </c>
      <c r="AA11" s="95" t="s">
        <v>136</v>
      </c>
      <c r="AB11" s="95" t="s">
        <v>137</v>
      </c>
      <c r="AC11" s="95" t="s">
        <v>138</v>
      </c>
      <c r="AD11" s="95" t="s">
        <v>139</v>
      </c>
      <c r="AE11" s="95" t="s">
        <v>140</v>
      </c>
      <c r="AF11" s="138"/>
    </row>
    <row r="12" spans="1:32" s="8" customFormat="1" ht="18" customHeight="1" x14ac:dyDescent="0.25">
      <c r="A12" s="23"/>
      <c r="B12" s="48" t="s">
        <v>109</v>
      </c>
      <c r="C12" s="199">
        <v>3.2180894029166254</v>
      </c>
      <c r="D12" s="198">
        <v>3.377051275488522</v>
      </c>
      <c r="E12" s="198">
        <v>3.2</v>
      </c>
      <c r="F12" s="197">
        <v>2.8</v>
      </c>
      <c r="G12" s="196">
        <v>3.4</v>
      </c>
      <c r="H12" s="5"/>
      <c r="I12" s="67"/>
      <c r="J12" s="227">
        <v>3.3</v>
      </c>
      <c r="K12" s="157">
        <f t="shared" si="0"/>
        <v>-2.2816140236833093E-2</v>
      </c>
      <c r="L12" s="205"/>
      <c r="M12" s="226"/>
      <c r="N12" s="67"/>
      <c r="W12" s="95" t="s">
        <v>117</v>
      </c>
      <c r="X12" s="95">
        <v>42.065579999999997</v>
      </c>
      <c r="Y12" s="95">
        <v>30.5564815</v>
      </c>
      <c r="Z12" s="95">
        <v>21.14723</v>
      </c>
      <c r="AA12" s="95">
        <v>6.5883450000000003</v>
      </c>
      <c r="AB12" s="95">
        <v>1.8224089999999999</v>
      </c>
      <c r="AC12" s="95">
        <v>0.64682174999999997</v>
      </c>
      <c r="AD12" s="95">
        <v>6.7690947499999998</v>
      </c>
      <c r="AE12" s="95">
        <v>4.0931819999999997</v>
      </c>
      <c r="AF12" s="138"/>
    </row>
    <row r="13" spans="1:32" s="8" customFormat="1" ht="18" customHeight="1" x14ac:dyDescent="0.25">
      <c r="A13" s="23"/>
      <c r="B13" s="48" t="s">
        <v>110</v>
      </c>
      <c r="C13" s="199">
        <v>1.88</v>
      </c>
      <c r="D13" s="198">
        <v>1.84</v>
      </c>
      <c r="E13" s="198">
        <v>1.9</v>
      </c>
      <c r="F13" s="197">
        <v>1.8</v>
      </c>
      <c r="G13" s="196">
        <v>1.7</v>
      </c>
      <c r="H13" s="5"/>
      <c r="I13" s="67"/>
      <c r="J13" s="227">
        <v>1.9</v>
      </c>
      <c r="K13" s="157">
        <f t="shared" si="0"/>
        <v>3.2608695652173836E-2</v>
      </c>
      <c r="L13" s="205"/>
      <c r="M13" s="226"/>
      <c r="N13" s="67"/>
      <c r="W13" s="95" t="s">
        <v>117</v>
      </c>
      <c r="X13" s="95">
        <v>54.503246750000002</v>
      </c>
      <c r="Y13" s="95">
        <v>34.964908250000001</v>
      </c>
      <c r="Z13" s="95">
        <v>22.281685</v>
      </c>
      <c r="AA13" s="95">
        <v>9.5308550000000007</v>
      </c>
      <c r="AB13" s="95">
        <v>2.0820112499999999</v>
      </c>
      <c r="AC13" s="95">
        <v>0.93541200000000002</v>
      </c>
      <c r="AD13" s="95">
        <v>12.91220425</v>
      </c>
      <c r="AE13" s="95">
        <v>5.6907222500000003</v>
      </c>
      <c r="AF13" s="138"/>
    </row>
    <row r="14" spans="1:32" s="8" customFormat="1" ht="18" customHeight="1" x14ac:dyDescent="0.25">
      <c r="A14" s="23"/>
      <c r="B14" s="49" t="s">
        <v>156</v>
      </c>
      <c r="C14" s="199">
        <v>0.89181803137564186</v>
      </c>
      <c r="D14" s="198">
        <v>1.0789377907492714</v>
      </c>
      <c r="E14" s="198">
        <v>0.9</v>
      </c>
      <c r="F14" s="197">
        <v>0.7</v>
      </c>
      <c r="G14" s="196">
        <v>0.8</v>
      </c>
      <c r="H14" s="5"/>
      <c r="I14" s="67"/>
      <c r="J14" s="227">
        <v>0.9</v>
      </c>
      <c r="K14" s="157">
        <f t="shared" si="0"/>
        <v>-0.16584625386511631</v>
      </c>
      <c r="L14" s="205"/>
      <c r="M14" s="226">
        <f>+SUM(E14:G14,J14)</f>
        <v>3.3000000000000003</v>
      </c>
      <c r="N14" s="67"/>
      <c r="W14" s="95"/>
      <c r="X14" s="95"/>
      <c r="Y14" s="95"/>
      <c r="Z14" s="95"/>
      <c r="AA14" s="95"/>
      <c r="AB14" s="95"/>
      <c r="AC14" s="95"/>
      <c r="AD14" s="95"/>
      <c r="AE14" s="95"/>
      <c r="AF14" s="138"/>
    </row>
    <row r="15" spans="1:32" s="8" customFormat="1" ht="18" customHeight="1" x14ac:dyDescent="0.25">
      <c r="A15" s="23"/>
      <c r="B15" s="49" t="s">
        <v>116</v>
      </c>
      <c r="C15" s="199">
        <v>10.033891460847482</v>
      </c>
      <c r="D15" s="198">
        <v>11.724741125223519</v>
      </c>
      <c r="E15" s="198">
        <v>9.6999999999999993</v>
      </c>
      <c r="F15" s="197">
        <v>6.7</v>
      </c>
      <c r="G15" s="196">
        <v>8.1999999999999993</v>
      </c>
      <c r="H15" s="5"/>
      <c r="I15" s="67"/>
      <c r="J15" s="227">
        <v>9.1</v>
      </c>
      <c r="K15" s="157">
        <f t="shared" si="0"/>
        <v>-0.22386346079547081</v>
      </c>
      <c r="L15" s="205"/>
      <c r="M15" s="226">
        <f>+SUM(E15:G15,J15)</f>
        <v>33.699999999999996</v>
      </c>
      <c r="N15" s="67"/>
      <c r="W15" s="95"/>
      <c r="X15" s="95" t="s">
        <v>67</v>
      </c>
      <c r="Y15" s="95">
        <f>+Y18/Y18*100</f>
        <v>100</v>
      </c>
      <c r="Z15" s="108">
        <f>+Z12/Y18*100</f>
        <v>70.703679603041962</v>
      </c>
      <c r="AA15" s="108">
        <f>+AA12/Y18*100</f>
        <v>22.027482275187033</v>
      </c>
      <c r="AB15" s="108">
        <f>+AB12/Y18*100</f>
        <v>6.093044906670996</v>
      </c>
      <c r="AC15" s="108"/>
      <c r="AD15" s="95"/>
      <c r="AE15" s="95"/>
      <c r="AF15" s="138"/>
    </row>
    <row r="16" spans="1:32" s="8" customFormat="1" ht="18" customHeight="1" thickBot="1" x14ac:dyDescent="0.3">
      <c r="A16" s="23"/>
      <c r="B16" s="50" t="s">
        <v>111</v>
      </c>
      <c r="C16" s="194">
        <v>11.251052465680766</v>
      </c>
      <c r="D16" s="193">
        <v>10.866929702296588</v>
      </c>
      <c r="E16" s="193">
        <v>10.4</v>
      </c>
      <c r="F16" s="192">
        <v>10.3</v>
      </c>
      <c r="G16" s="191">
        <v>10.5</v>
      </c>
      <c r="H16" s="5"/>
      <c r="I16" s="67"/>
      <c r="J16" s="225">
        <v>10.199999999999999</v>
      </c>
      <c r="K16" s="151">
        <f t="shared" si="0"/>
        <v>-6.1372413420107241E-2</v>
      </c>
      <c r="L16" s="205"/>
      <c r="M16" s="224">
        <f>+M8/M7</f>
        <v>10.338709677419356</v>
      </c>
      <c r="N16" s="67"/>
      <c r="W16" s="95"/>
      <c r="X16" s="95" t="s">
        <v>192</v>
      </c>
      <c r="Y16" s="95">
        <f>+Y19/Y19*100</f>
        <v>100</v>
      </c>
      <c r="Z16" s="108">
        <f>+Z13/Y19*100</f>
        <v>65.477563453499542</v>
      </c>
      <c r="AA16" s="108">
        <f>+AA13/Y19*100</f>
        <v>28.007628822892137</v>
      </c>
      <c r="AB16" s="108">
        <f>+AB13/Y19*100</f>
        <v>6.1182546891213523</v>
      </c>
      <c r="AC16" s="108"/>
      <c r="AD16" s="95"/>
      <c r="AE16" s="95"/>
      <c r="AF16" s="138"/>
    </row>
    <row r="17" spans="1:32" s="8" customFormat="1" ht="12.95" customHeight="1" x14ac:dyDescent="0.25">
      <c r="A17" s="23"/>
      <c r="B17" s="43" t="s">
        <v>160</v>
      </c>
      <c r="C17" s="189"/>
      <c r="D17" s="189"/>
      <c r="E17" s="189"/>
      <c r="F17" s="189"/>
      <c r="G17" s="189"/>
      <c r="H17" s="5"/>
      <c r="I17" s="67"/>
      <c r="J17" s="189"/>
      <c r="K17" s="189"/>
      <c r="L17" s="214"/>
      <c r="M17" s="189"/>
      <c r="N17" s="67"/>
      <c r="W17" s="95"/>
      <c r="X17" s="95"/>
      <c r="Y17" s="95"/>
      <c r="Z17" s="95"/>
      <c r="AA17" s="95"/>
      <c r="AB17" s="95"/>
      <c r="AC17" s="95"/>
      <c r="AD17" s="95"/>
      <c r="AE17" s="95"/>
      <c r="AF17" s="138"/>
    </row>
    <row r="18" spans="1:32" s="8" customFormat="1" ht="12.95" customHeight="1" x14ac:dyDescent="0.25">
      <c r="A18" s="23"/>
      <c r="B18" s="43" t="s">
        <v>157</v>
      </c>
      <c r="C18" s="189"/>
      <c r="D18" s="189"/>
      <c r="E18" s="189"/>
      <c r="F18" s="189"/>
      <c r="G18" s="189"/>
      <c r="H18" s="5"/>
      <c r="I18" s="67"/>
      <c r="J18" s="189"/>
      <c r="K18" s="189"/>
      <c r="L18" s="214"/>
      <c r="M18" s="189"/>
      <c r="N18" s="67"/>
      <c r="W18" s="95"/>
      <c r="X18" s="95"/>
      <c r="Y18" s="95">
        <f>+Y12-AC12</f>
        <v>29.909659749999999</v>
      </c>
      <c r="Z18" s="95"/>
      <c r="AA18" s="95"/>
      <c r="AB18" s="95"/>
      <c r="AC18" s="95"/>
      <c r="AD18" s="95"/>
      <c r="AE18" s="95"/>
      <c r="AF18" s="138"/>
    </row>
    <row r="19" spans="1:32" ht="12.95" customHeight="1" x14ac:dyDescent="0.25">
      <c r="A19" s="1"/>
      <c r="B19" s="43"/>
      <c r="C19" s="147"/>
      <c r="D19" s="147"/>
      <c r="E19" s="147"/>
      <c r="F19" s="147"/>
      <c r="G19" s="147"/>
      <c r="H19"/>
      <c r="I19" s="9"/>
      <c r="J19" s="147"/>
      <c r="K19" s="147"/>
      <c r="L19" s="128"/>
      <c r="M19" s="147"/>
      <c r="N19" s="9"/>
      <c r="W19" s="91"/>
      <c r="X19" s="91"/>
      <c r="Y19" s="95">
        <f>+Y13-AC13</f>
        <v>34.029496250000001</v>
      </c>
      <c r="Z19" s="95"/>
      <c r="AA19" s="95"/>
      <c r="AB19" s="95"/>
      <c r="AC19" s="91"/>
      <c r="AD19" s="91"/>
      <c r="AE19" s="91"/>
      <c r="AF19" s="137"/>
    </row>
    <row r="20" spans="1:32" ht="24.75" customHeight="1" x14ac:dyDescent="0.25">
      <c r="A20" s="1"/>
      <c r="B20" s="12"/>
      <c r="C20" s="13"/>
      <c r="D20" s="13"/>
      <c r="E20" s="13"/>
      <c r="F20" s="13"/>
      <c r="G20" s="13"/>
      <c r="H20" s="9"/>
      <c r="I20" s="9"/>
      <c r="J20" s="13"/>
      <c r="K20" s="13"/>
      <c r="L20" s="13"/>
      <c r="M20" s="13"/>
      <c r="N20" s="9"/>
      <c r="P20" s="98"/>
      <c r="Q20" s="99"/>
      <c r="R20" s="99"/>
      <c r="S20" s="100"/>
      <c r="W20" s="91"/>
      <c r="X20" s="91"/>
      <c r="Y20" s="113"/>
      <c r="Z20" s="95"/>
      <c r="AA20" s="95"/>
      <c r="AB20" s="95"/>
      <c r="AC20" s="91"/>
      <c r="AD20" s="91"/>
      <c r="AE20" s="91"/>
      <c r="AF20" s="137"/>
    </row>
    <row r="21" spans="1:32" ht="29.25" customHeight="1" thickBot="1" x14ac:dyDescent="0.3">
      <c r="A21" s="1"/>
      <c r="B21" s="12"/>
      <c r="C21" s="13"/>
      <c r="D21" s="13"/>
      <c r="E21" s="13"/>
      <c r="F21" s="13"/>
      <c r="G21" s="13"/>
      <c r="H21" s="9"/>
      <c r="I21" s="9"/>
      <c r="J21" s="13"/>
      <c r="K21" s="13"/>
      <c r="L21" s="13"/>
      <c r="M21" s="13"/>
      <c r="N21" s="9"/>
      <c r="P21" s="101"/>
      <c r="Q21" s="96"/>
      <c r="R21" s="96"/>
      <c r="S21" s="102"/>
      <c r="W21" s="137"/>
      <c r="X21" s="137"/>
      <c r="Y21" s="137"/>
      <c r="Z21" s="137"/>
      <c r="AA21" s="137"/>
      <c r="AB21" s="137"/>
      <c r="AC21" s="137"/>
      <c r="AD21" s="137"/>
      <c r="AE21" s="137"/>
      <c r="AF21" s="137"/>
    </row>
    <row r="22" spans="1:32"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01"/>
      <c r="Q22" s="96"/>
      <c r="R22" s="96"/>
      <c r="S22" s="102"/>
      <c r="W22" s="137"/>
      <c r="X22" s="137"/>
      <c r="Y22" s="137"/>
      <c r="Z22" s="137"/>
      <c r="AA22" s="137"/>
      <c r="AB22" s="137"/>
      <c r="AC22" s="137"/>
      <c r="AD22" s="137"/>
      <c r="AE22" s="137"/>
      <c r="AF22" s="137"/>
    </row>
    <row r="23" spans="1:32"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03"/>
      <c r="Q23" s="97"/>
      <c r="R23" s="97"/>
      <c r="S23" s="104"/>
    </row>
    <row r="24" spans="1:32" s="8" customFormat="1" ht="18" customHeight="1" x14ac:dyDescent="0.25">
      <c r="A24" s="23"/>
      <c r="B24" s="29" t="s">
        <v>0</v>
      </c>
      <c r="C24" s="162">
        <v>1.3879323556671832</v>
      </c>
      <c r="D24" s="161">
        <v>1.3311519365410061</v>
      </c>
      <c r="E24" s="161">
        <v>1.2</v>
      </c>
      <c r="F24" s="160">
        <v>1.5</v>
      </c>
      <c r="G24" s="159">
        <v>1.3</v>
      </c>
      <c r="H24" s="35"/>
      <c r="I24" s="69"/>
      <c r="J24" s="158">
        <v>1.3</v>
      </c>
      <c r="K24" s="170">
        <f>+IF(ISERROR(J24-D24),"*",(J24-D24))</f>
        <v>-3.1151936541006009E-2</v>
      </c>
      <c r="L24" s="209"/>
      <c r="M24" s="209"/>
      <c r="N24" s="67"/>
      <c r="P24" s="103"/>
      <c r="Q24" s="97"/>
      <c r="R24" s="97"/>
      <c r="S24" s="104"/>
    </row>
    <row r="25" spans="1:32" s="8" customFormat="1" ht="18" customHeight="1" x14ac:dyDescent="0.25">
      <c r="A25" s="23"/>
      <c r="B25" s="29" t="s">
        <v>1</v>
      </c>
      <c r="C25" s="162">
        <v>6.3609986319111078</v>
      </c>
      <c r="D25" s="161">
        <v>6.7323499404477696</v>
      </c>
      <c r="E25" s="161">
        <v>5.7</v>
      </c>
      <c r="F25" s="160">
        <v>6.3</v>
      </c>
      <c r="G25" s="159">
        <v>5.4</v>
      </c>
      <c r="H25" s="35"/>
      <c r="I25" s="69"/>
      <c r="J25" s="158">
        <v>5.0999999999999996</v>
      </c>
      <c r="K25" s="170">
        <f>+IF(ISERROR(J25-D25),"*",(J25-D25))</f>
        <v>-1.6323499404477699</v>
      </c>
      <c r="L25" s="209"/>
      <c r="M25" s="209"/>
      <c r="N25" s="67"/>
      <c r="P25" s="103"/>
      <c r="Q25" s="97"/>
      <c r="R25" s="97"/>
      <c r="S25" s="104"/>
    </row>
    <row r="26" spans="1:32" s="8" customFormat="1" ht="18" customHeight="1" x14ac:dyDescent="0.25">
      <c r="A26" s="23"/>
      <c r="B26" s="29" t="s">
        <v>2</v>
      </c>
      <c r="C26" s="162">
        <v>24.710649480131835</v>
      </c>
      <c r="D26" s="161">
        <v>27.177307592263073</v>
      </c>
      <c r="E26" s="161">
        <v>19.899999999999999</v>
      </c>
      <c r="F26" s="160">
        <v>21</v>
      </c>
      <c r="G26" s="159">
        <v>19.5</v>
      </c>
      <c r="H26" s="35"/>
      <c r="I26" s="69"/>
      <c r="J26" s="158">
        <v>22.6</v>
      </c>
      <c r="K26" s="170">
        <f>+IF(ISERROR(J26-D26),"*",(J26-D26))</f>
        <v>-4.5773075922630717</v>
      </c>
      <c r="L26" s="209"/>
      <c r="M26" s="209"/>
      <c r="N26" s="67"/>
      <c r="P26" s="103"/>
      <c r="Q26" s="97"/>
      <c r="R26" s="97"/>
      <c r="S26" s="104"/>
    </row>
    <row r="27" spans="1:32" s="8" customFormat="1" ht="18" customHeight="1" thickBot="1" x14ac:dyDescent="0.3">
      <c r="A27" s="23"/>
      <c r="B27" s="30" t="s">
        <v>3</v>
      </c>
      <c r="C27" s="156">
        <v>67.540420935745857</v>
      </c>
      <c r="D27" s="155">
        <v>64.759194206433605</v>
      </c>
      <c r="E27" s="155">
        <v>73.2</v>
      </c>
      <c r="F27" s="154">
        <v>71.2</v>
      </c>
      <c r="G27" s="153">
        <v>73.8</v>
      </c>
      <c r="H27" s="35"/>
      <c r="I27" s="69"/>
      <c r="J27" s="152">
        <v>71</v>
      </c>
      <c r="K27" s="169">
        <f>+IF(ISERROR(J27-D27),"*",(J27-D27))</f>
        <v>6.2408057935663948</v>
      </c>
      <c r="L27" s="209"/>
      <c r="M27" s="209"/>
      <c r="N27" s="67"/>
      <c r="P27" s="103"/>
      <c r="Q27" s="97"/>
      <c r="R27" s="97"/>
      <c r="S27" s="104"/>
    </row>
    <row r="28" spans="1:32" ht="8.25" customHeight="1" thickBot="1" x14ac:dyDescent="0.3">
      <c r="A28" s="1"/>
      <c r="B28" s="32"/>
      <c r="C28" s="186"/>
      <c r="D28" s="186"/>
      <c r="E28" s="186"/>
      <c r="F28" s="186"/>
      <c r="G28" s="186"/>
      <c r="H28" s="36"/>
      <c r="I28" s="70"/>
      <c r="J28" s="186"/>
      <c r="K28" s="188"/>
      <c r="L28" s="213"/>
      <c r="M28" s="213"/>
      <c r="N28" s="9"/>
      <c r="P28" s="103"/>
      <c r="Q28" s="97"/>
      <c r="R28" s="97"/>
      <c r="S28" s="104"/>
      <c r="T28" s="8"/>
      <c r="U28" s="8"/>
      <c r="V28" s="8"/>
    </row>
    <row r="29" spans="1:32" s="8" customFormat="1" ht="18" customHeight="1" x14ac:dyDescent="0.25">
      <c r="A29" s="23"/>
      <c r="B29" s="31" t="s">
        <v>4</v>
      </c>
      <c r="C29" s="184">
        <v>64.307335527589984</v>
      </c>
      <c r="D29" s="183">
        <v>59.282349370716524</v>
      </c>
      <c r="E29" s="183">
        <v>64.7</v>
      </c>
      <c r="F29" s="182">
        <v>65.599999999999994</v>
      </c>
      <c r="G29" s="181">
        <v>65.099999999999994</v>
      </c>
      <c r="H29" s="35"/>
      <c r="I29" s="69"/>
      <c r="J29" s="180">
        <v>61.8</v>
      </c>
      <c r="K29" s="187">
        <f>+IF(ISERROR(J29-D29),"*",(J29-D29))</f>
        <v>2.5176506292834731</v>
      </c>
      <c r="L29" s="209"/>
      <c r="M29" s="209"/>
      <c r="N29" s="67"/>
      <c r="P29" s="101"/>
      <c r="Q29" s="96"/>
      <c r="R29" s="96"/>
      <c r="S29" s="102"/>
      <c r="T29" s="6"/>
      <c r="U29" s="6"/>
      <c r="V29" s="6"/>
    </row>
    <row r="30" spans="1:32" s="8" customFormat="1" ht="18" customHeight="1" thickBot="1" x14ac:dyDescent="0.3">
      <c r="A30" s="23"/>
      <c r="B30" s="30" t="s">
        <v>5</v>
      </c>
      <c r="C30" s="156">
        <v>35.692664472410016</v>
      </c>
      <c r="D30" s="155">
        <v>40.717650629283476</v>
      </c>
      <c r="E30" s="155">
        <v>35.299999999999997</v>
      </c>
      <c r="F30" s="154">
        <v>34.4</v>
      </c>
      <c r="G30" s="153">
        <v>34.9</v>
      </c>
      <c r="H30" s="35"/>
      <c r="I30" s="69"/>
      <c r="J30" s="152">
        <v>38.200000000000003</v>
      </c>
      <c r="K30" s="169">
        <f>+IF(ISERROR(J30-D30),"*",(J30-D30))</f>
        <v>-2.5176506292834731</v>
      </c>
      <c r="L30" s="209"/>
      <c r="M30" s="209"/>
      <c r="N30" s="67"/>
      <c r="P30" s="105"/>
      <c r="Q30" s="106"/>
      <c r="R30" s="106"/>
      <c r="S30" s="107"/>
    </row>
    <row r="31" spans="1:32" ht="12.95" customHeight="1" x14ac:dyDescent="0.25">
      <c r="A31"/>
      <c r="B31" s="43"/>
      <c r="C31"/>
      <c r="D31"/>
      <c r="E31"/>
      <c r="F31"/>
      <c r="G31"/>
      <c r="H31"/>
      <c r="I31" s="9"/>
      <c r="J31"/>
      <c r="K31"/>
      <c r="L31" s="9"/>
      <c r="M31" s="9"/>
      <c r="N31" s="9"/>
      <c r="P31" s="8"/>
      <c r="Q31" s="8"/>
      <c r="R31" s="8"/>
      <c r="S31" s="8"/>
      <c r="T31" s="8"/>
      <c r="U31" s="8"/>
      <c r="V31" s="8"/>
    </row>
    <row r="32" spans="1:32" ht="12.95" customHeight="1" x14ac:dyDescent="0.25">
      <c r="A32" s="1"/>
      <c r="B32" s="44"/>
      <c r="C32" s="147"/>
      <c r="D32" s="147"/>
      <c r="E32" s="147"/>
      <c r="F32" s="147"/>
      <c r="G32" s="147"/>
      <c r="H32"/>
      <c r="I32" s="9"/>
      <c r="J32" s="147"/>
      <c r="K32" s="147"/>
      <c r="L32" s="128"/>
      <c r="M32" s="147"/>
      <c r="N32" s="9"/>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231">
        <v>3.3289679508896146</v>
      </c>
      <c r="D35" s="167">
        <v>3.377051275488522</v>
      </c>
      <c r="E35" s="167">
        <v>3.2</v>
      </c>
      <c r="F35" s="166">
        <v>2.8</v>
      </c>
      <c r="G35" s="165">
        <v>3.4</v>
      </c>
      <c r="H35" s="35"/>
      <c r="I35" s="69"/>
      <c r="J35" s="164">
        <v>3.3</v>
      </c>
      <c r="K35" s="163">
        <f>+IF(ISERROR(J35/D35-1),"*",(J35/D35-1))</f>
        <v>-2.2816140236833093E-2</v>
      </c>
      <c r="L35" s="207"/>
      <c r="M35" s="207"/>
      <c r="N35" s="67"/>
      <c r="P35" s="6"/>
      <c r="Q35" s="6"/>
      <c r="R35" s="6"/>
      <c r="S35" s="6"/>
      <c r="T35" s="6"/>
      <c r="U35" s="6"/>
      <c r="V35" s="6"/>
    </row>
    <row r="36" spans="1:22" s="8" customFormat="1" ht="18" customHeight="1" x14ac:dyDescent="0.25">
      <c r="A36" s="23"/>
      <c r="B36" s="29" t="s">
        <v>0</v>
      </c>
      <c r="C36" s="161">
        <v>1.6482727668170691</v>
      </c>
      <c r="D36" s="161">
        <v>1.4644170396551675</v>
      </c>
      <c r="E36" s="161" t="s">
        <v>206</v>
      </c>
      <c r="F36" s="160">
        <v>1.4</v>
      </c>
      <c r="G36" s="159">
        <v>1.7</v>
      </c>
      <c r="H36" s="35"/>
      <c r="I36" s="69"/>
      <c r="J36" s="158">
        <v>1.4</v>
      </c>
      <c r="K36" s="157">
        <f>+IF(ISERROR(J36/D36-1),"*",(J36/D36-1))</f>
        <v>-4.3988179535479954E-2</v>
      </c>
      <c r="L36" s="205"/>
      <c r="M36" s="205"/>
      <c r="N36" s="67"/>
    </row>
    <row r="37" spans="1:22" s="8" customFormat="1" ht="18" customHeight="1" x14ac:dyDescent="0.25">
      <c r="A37" s="23"/>
      <c r="B37" s="29" t="s">
        <v>1</v>
      </c>
      <c r="C37" s="161">
        <v>1.8414835798890037</v>
      </c>
      <c r="D37" s="161">
        <v>1.9439683742646736</v>
      </c>
      <c r="E37" s="161">
        <v>1.6</v>
      </c>
      <c r="F37" s="160">
        <v>1.8</v>
      </c>
      <c r="G37" s="159">
        <v>2</v>
      </c>
      <c r="H37" s="35"/>
      <c r="I37" s="69"/>
      <c r="J37" s="158">
        <v>1.9</v>
      </c>
      <c r="K37" s="157">
        <f>+IF(ISERROR(J37/D37-1),"*",(J37/D37-1))</f>
        <v>-2.2617844429339118E-2</v>
      </c>
      <c r="L37" s="205"/>
      <c r="M37" s="205"/>
      <c r="N37" s="67"/>
    </row>
    <row r="38" spans="1:22" s="8" customFormat="1" ht="18" customHeight="1" x14ac:dyDescent="0.25">
      <c r="A38" s="23"/>
      <c r="B38" s="29" t="s">
        <v>2</v>
      </c>
      <c r="C38" s="161">
        <v>2.6395052099267424</v>
      </c>
      <c r="D38" s="161">
        <v>2.751472376158032</v>
      </c>
      <c r="E38" s="161">
        <v>2.1</v>
      </c>
      <c r="F38" s="160">
        <v>2.2000000000000002</v>
      </c>
      <c r="G38" s="159">
        <v>2.5</v>
      </c>
      <c r="H38" s="35"/>
      <c r="I38" s="69"/>
      <c r="J38" s="158">
        <v>2.5</v>
      </c>
      <c r="K38" s="157">
        <f>+IF(ISERROR(J38/D38-1),"*",(J38/D38-1))</f>
        <v>-9.1395566365514713E-2</v>
      </c>
      <c r="L38" s="205"/>
      <c r="M38" s="205"/>
      <c r="N38" s="67"/>
    </row>
    <row r="39" spans="1:22" s="8" customFormat="1" ht="18" customHeight="1" thickBot="1" x14ac:dyDescent="0.3">
      <c r="A39" s="23"/>
      <c r="B39" s="30" t="s">
        <v>3</v>
      </c>
      <c r="C39" s="155">
        <v>4.1871000248147441</v>
      </c>
      <c r="D39" s="155">
        <v>4.300378021387294</v>
      </c>
      <c r="E39" s="155">
        <v>4.0999999999999996</v>
      </c>
      <c r="F39" s="154">
        <v>3.5</v>
      </c>
      <c r="G39" s="153">
        <v>4.3</v>
      </c>
      <c r="H39" s="35"/>
      <c r="I39" s="69"/>
      <c r="J39" s="152">
        <v>4.0999999999999996</v>
      </c>
      <c r="K39" s="151">
        <f>+IF(ISERROR(J39/D39-1),"*",(J39/D39-1))</f>
        <v>-4.6595443561180838E-2</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3">
        <v>3.9293932081116121</v>
      </c>
      <c r="D41" s="183">
        <v>3.9855736055967217</v>
      </c>
      <c r="E41" s="183">
        <v>3.8</v>
      </c>
      <c r="F41" s="182">
        <v>3.4</v>
      </c>
      <c r="G41" s="181">
        <v>4.0999999999999996</v>
      </c>
      <c r="H41" s="35"/>
      <c r="I41" s="69"/>
      <c r="J41" s="180">
        <v>3.8</v>
      </c>
      <c r="K41" s="179">
        <f>+IF(ISERROR(J41/D41-1),"*",(J41/D41-1))</f>
        <v>-4.6561329424736009E-2</v>
      </c>
      <c r="L41" s="205"/>
      <c r="M41" s="177"/>
      <c r="N41" s="67"/>
    </row>
    <row r="42" spans="1:22" s="8" customFormat="1" ht="18" customHeight="1" thickBot="1" x14ac:dyDescent="0.3">
      <c r="A42" s="23"/>
      <c r="B42" s="30" t="s">
        <v>5</v>
      </c>
      <c r="C42" s="155">
        <v>2.7018294787169612</v>
      </c>
      <c r="D42" s="155">
        <v>2.8079496865638398</v>
      </c>
      <c r="E42" s="155">
        <v>2.6</v>
      </c>
      <c r="F42" s="154">
        <v>2.2000000000000002</v>
      </c>
      <c r="G42" s="153">
        <v>2.8</v>
      </c>
      <c r="H42" s="35"/>
      <c r="I42" s="69"/>
      <c r="J42" s="152">
        <v>2.8</v>
      </c>
      <c r="K42" s="151">
        <f>+IF(ISERROR(J42/D42-1),"*",(J42/D42-1))</f>
        <v>-2.831135686611308E-3</v>
      </c>
      <c r="L42" s="205"/>
      <c r="M42" s="177"/>
      <c r="N42" s="67"/>
      <c r="P42" s="6"/>
      <c r="Q42" s="6"/>
      <c r="R42" s="6"/>
      <c r="S42" s="6"/>
      <c r="T42" s="6"/>
      <c r="U42" s="6"/>
      <c r="V42" s="6"/>
    </row>
    <row r="43" spans="1:22" ht="12.95" customHeight="1" x14ac:dyDescent="0.25">
      <c r="A43" s="1"/>
      <c r="B43" s="44" t="s">
        <v>66</v>
      </c>
      <c r="C43" s="38"/>
      <c r="D43" s="38"/>
      <c r="E43" s="38"/>
      <c r="F43" s="38"/>
      <c r="G43" s="38"/>
      <c r="H43" s="36"/>
      <c r="I43" s="70"/>
      <c r="J43" s="38"/>
      <c r="K43" s="38"/>
      <c r="L43" s="129"/>
      <c r="M43" s="38"/>
      <c r="N43" s="9"/>
      <c r="P43" s="8"/>
      <c r="Q43" s="8"/>
      <c r="R43" s="8"/>
      <c r="S43" s="8"/>
      <c r="T43" s="8"/>
      <c r="U43" s="8"/>
      <c r="V43" s="8"/>
    </row>
    <row r="44" spans="1:22" ht="12.95" customHeight="1" x14ac:dyDescent="0.25">
      <c r="A44" s="1"/>
      <c r="B44" s="44" t="s">
        <v>178</v>
      </c>
      <c r="C44" s="38"/>
      <c r="D44" s="38"/>
      <c r="E44" s="38"/>
      <c r="F44" s="38"/>
      <c r="G44" s="38"/>
      <c r="H44" s="36"/>
      <c r="I44" s="70"/>
      <c r="J44" s="38"/>
      <c r="K44" s="38"/>
      <c r="L44" s="129"/>
      <c r="M44" s="38"/>
      <c r="N44" s="9"/>
      <c r="P44" s="8"/>
      <c r="Q44" s="8"/>
      <c r="R44" s="8"/>
      <c r="S44" s="8"/>
      <c r="T44" s="8"/>
      <c r="U44" s="8"/>
      <c r="V44" s="8"/>
    </row>
    <row r="45" spans="1:22" ht="12.95" customHeight="1" x14ac:dyDescent="0.25">
      <c r="A45" s="1"/>
      <c r="B45" s="44"/>
      <c r="C45" s="38"/>
      <c r="D45" s="38"/>
      <c r="E45" s="38"/>
      <c r="F45" s="38"/>
      <c r="G45" s="38"/>
      <c r="H45" s="36"/>
      <c r="I45" s="70"/>
      <c r="J45" s="38"/>
      <c r="K45" s="38"/>
      <c r="L45" s="129"/>
      <c r="M45" s="38"/>
      <c r="N45" s="9"/>
      <c r="P45" s="8"/>
      <c r="Q45" s="8"/>
      <c r="R45" s="8"/>
      <c r="S45" s="8"/>
      <c r="T45" s="8"/>
      <c r="U45" s="8"/>
      <c r="V45" s="8"/>
    </row>
    <row r="46" spans="1:22" ht="24.75" customHeight="1" x14ac:dyDescent="0.25">
      <c r="A46" s="1"/>
      <c r="B46" s="12"/>
      <c r="C46" s="13"/>
      <c r="D46" s="13"/>
      <c r="E46" s="13"/>
      <c r="F46" s="13"/>
      <c r="G46" s="13"/>
      <c r="H46" s="9"/>
      <c r="I46" s="9"/>
      <c r="J46" s="13"/>
      <c r="K46" s="13"/>
      <c r="L46" s="13"/>
      <c r="M46" s="13"/>
      <c r="N46" s="9"/>
      <c r="P46" s="8"/>
      <c r="Q46" s="8"/>
      <c r="R46" s="8"/>
      <c r="S46" s="8"/>
      <c r="T46" s="8"/>
      <c r="U46" s="8"/>
      <c r="V46" s="8"/>
    </row>
    <row r="47" spans="1:22" ht="27.75" customHeight="1" thickBot="1" x14ac:dyDescent="0.3">
      <c r="A47" s="1"/>
      <c r="B47" s="12"/>
      <c r="C47" s="13"/>
      <c r="D47" s="13"/>
      <c r="E47" s="13"/>
      <c r="F47" s="13"/>
      <c r="G47" s="13"/>
      <c r="H47" s="9"/>
      <c r="I47" s="9"/>
      <c r="J47" s="13"/>
      <c r="K47" s="13"/>
      <c r="L47" s="13"/>
      <c r="M47" s="13"/>
      <c r="N47" s="9"/>
    </row>
    <row r="48" spans="1:22" ht="50.1" customHeight="1" thickBot="1" x14ac:dyDescent="0.3">
      <c r="A48" s="1"/>
      <c r="B48" s="4" t="s">
        <v>25</v>
      </c>
      <c r="C48" s="45" t="s">
        <v>90</v>
      </c>
      <c r="D48" s="46" t="s">
        <v>192</v>
      </c>
      <c r="E48" s="46" t="s">
        <v>205</v>
      </c>
      <c r="F48" s="130" t="s">
        <v>204</v>
      </c>
      <c r="G48" s="71" t="s">
        <v>200</v>
      </c>
      <c r="H48"/>
      <c r="I48" s="9"/>
      <c r="J48" s="45" t="s">
        <v>201</v>
      </c>
      <c r="K48" s="81" t="s">
        <v>203</v>
      </c>
      <c r="L48" s="132"/>
      <c r="M48" s="132"/>
      <c r="N48" s="9"/>
    </row>
    <row r="49" spans="1:22" s="8" customFormat="1" ht="18" customHeight="1" x14ac:dyDescent="0.25">
      <c r="A49" s="23"/>
      <c r="B49" s="26" t="s">
        <v>6</v>
      </c>
      <c r="C49" s="176">
        <v>100</v>
      </c>
      <c r="D49" s="175">
        <v>100</v>
      </c>
      <c r="E49" s="175">
        <v>100</v>
      </c>
      <c r="F49" s="174">
        <v>100</v>
      </c>
      <c r="G49" s="173">
        <v>100</v>
      </c>
      <c r="H49" s="5"/>
      <c r="I49" s="67"/>
      <c r="J49" s="172">
        <v>100</v>
      </c>
      <c r="K49" s="171">
        <f t="shared" ref="K49:K57" si="1">+IF(ISERROR(J49-D49),"*",(J49-D49))</f>
        <v>0</v>
      </c>
      <c r="L49" s="211"/>
      <c r="M49" s="211"/>
      <c r="N49" s="67"/>
      <c r="P49" s="6"/>
      <c r="Q49" s="6"/>
      <c r="R49" s="6"/>
      <c r="S49" s="6"/>
      <c r="T49" s="6"/>
      <c r="U49" s="6"/>
      <c r="V49" s="6"/>
    </row>
    <row r="50" spans="1:22" s="8" customFormat="1" ht="18" customHeight="1" x14ac:dyDescent="0.25">
      <c r="A50" s="23"/>
      <c r="B50" s="24" t="s">
        <v>7</v>
      </c>
      <c r="C50" s="162">
        <v>6.9865835221917267</v>
      </c>
      <c r="D50" s="161">
        <v>6.0470330908483643</v>
      </c>
      <c r="E50" s="161">
        <v>4.5999999999999996</v>
      </c>
      <c r="F50" s="160">
        <v>4.0999999999999996</v>
      </c>
      <c r="G50" s="159">
        <v>5.5</v>
      </c>
      <c r="H50" s="5"/>
      <c r="I50" s="67"/>
      <c r="J50" s="158">
        <v>5</v>
      </c>
      <c r="K50" s="170">
        <f t="shared" si="1"/>
        <v>-1.0470330908483643</v>
      </c>
      <c r="L50" s="209"/>
      <c r="M50" s="208"/>
      <c r="N50" s="67"/>
      <c r="P50" s="6"/>
      <c r="Q50" s="6"/>
      <c r="R50" s="6"/>
      <c r="S50" s="6"/>
      <c r="T50" s="6"/>
      <c r="U50" s="6"/>
      <c r="V50" s="6"/>
    </row>
    <row r="51" spans="1:22" s="8" customFormat="1" ht="18" customHeight="1" x14ac:dyDescent="0.25">
      <c r="A51" s="23"/>
      <c r="B51" s="24" t="s">
        <v>8</v>
      </c>
      <c r="C51" s="162">
        <v>12.373905093815418</v>
      </c>
      <c r="D51" s="161">
        <v>9.6965096793662831</v>
      </c>
      <c r="E51" s="161">
        <v>9.3000000000000007</v>
      </c>
      <c r="F51" s="160">
        <v>12</v>
      </c>
      <c r="G51" s="159">
        <v>12.5</v>
      </c>
      <c r="H51" s="35"/>
      <c r="I51" s="69"/>
      <c r="J51" s="158">
        <v>10.199999999999999</v>
      </c>
      <c r="K51" s="170">
        <f t="shared" si="1"/>
        <v>0.50349032063371624</v>
      </c>
      <c r="L51" s="209"/>
      <c r="M51" s="208"/>
      <c r="N51" s="67"/>
    </row>
    <row r="52" spans="1:22" s="8" customFormat="1" ht="18" customHeight="1" x14ac:dyDescent="0.25">
      <c r="A52" s="23"/>
      <c r="B52" s="24" t="s">
        <v>9</v>
      </c>
      <c r="C52" s="162">
        <v>11.34964747992637</v>
      </c>
      <c r="D52" s="161">
        <v>14.266633977570722</v>
      </c>
      <c r="E52" s="161">
        <v>11.1</v>
      </c>
      <c r="F52" s="160">
        <v>9.1</v>
      </c>
      <c r="G52" s="159">
        <v>7.1</v>
      </c>
      <c r="H52" s="35"/>
      <c r="I52" s="69"/>
      <c r="J52" s="158">
        <v>11.2</v>
      </c>
      <c r="K52" s="170">
        <f t="shared" si="1"/>
        <v>-3.0666339775707225</v>
      </c>
      <c r="L52" s="209"/>
      <c r="M52" s="208"/>
      <c r="N52" s="67"/>
    </row>
    <row r="53" spans="1:22" s="8" customFormat="1" ht="18" customHeight="1" x14ac:dyDescent="0.25">
      <c r="A53" s="23"/>
      <c r="B53" s="24" t="s">
        <v>10</v>
      </c>
      <c r="C53" s="162">
        <v>15.073369871842013</v>
      </c>
      <c r="D53" s="161">
        <v>14.399264960928077</v>
      </c>
      <c r="E53" s="161">
        <v>15.2</v>
      </c>
      <c r="F53" s="160">
        <v>11</v>
      </c>
      <c r="G53" s="159">
        <v>11.2</v>
      </c>
      <c r="H53" s="35"/>
      <c r="I53" s="69"/>
      <c r="J53" s="158">
        <v>14.2</v>
      </c>
      <c r="K53" s="170">
        <f t="shared" si="1"/>
        <v>-0.19926496092807788</v>
      </c>
      <c r="L53" s="209"/>
      <c r="M53" s="208"/>
      <c r="N53" s="67"/>
    </row>
    <row r="54" spans="1:22" s="8" customFormat="1" ht="18" customHeight="1" x14ac:dyDescent="0.25">
      <c r="A54" s="23"/>
      <c r="B54" s="24" t="s">
        <v>11</v>
      </c>
      <c r="C54" s="162">
        <v>8.7227806729515294</v>
      </c>
      <c r="D54" s="161">
        <v>9.8781816580110391</v>
      </c>
      <c r="E54" s="161">
        <v>9.8000000000000007</v>
      </c>
      <c r="F54" s="160">
        <v>8.6999999999999993</v>
      </c>
      <c r="G54" s="159">
        <v>8.6</v>
      </c>
      <c r="H54" s="35"/>
      <c r="I54" s="69"/>
      <c r="J54" s="158">
        <v>9.6</v>
      </c>
      <c r="K54" s="170">
        <f t="shared" si="1"/>
        <v>-0.27818165801103945</v>
      </c>
      <c r="L54" s="209"/>
      <c r="M54" s="208"/>
      <c r="N54" s="67"/>
    </row>
    <row r="55" spans="1:22" s="8" customFormat="1" ht="18" customHeight="1" x14ac:dyDescent="0.25">
      <c r="A55" s="23"/>
      <c r="B55" s="24" t="s">
        <v>12</v>
      </c>
      <c r="C55" s="162">
        <v>6.0796281627582287</v>
      </c>
      <c r="D55" s="161">
        <v>10.678684687817295</v>
      </c>
      <c r="E55" s="161">
        <v>12.3</v>
      </c>
      <c r="F55" s="160">
        <v>11.6</v>
      </c>
      <c r="G55" s="159">
        <v>8</v>
      </c>
      <c r="H55" s="35"/>
      <c r="I55" s="69"/>
      <c r="J55" s="158">
        <v>9.8000000000000007</v>
      </c>
      <c r="K55" s="170">
        <f t="shared" si="1"/>
        <v>-0.87868468781729447</v>
      </c>
      <c r="L55" s="209"/>
      <c r="M55" s="208"/>
      <c r="N55" s="67"/>
    </row>
    <row r="56" spans="1:22" s="8" customFormat="1" ht="18" customHeight="1" x14ac:dyDescent="0.25">
      <c r="A56" s="23"/>
      <c r="B56" s="24" t="s">
        <v>13</v>
      </c>
      <c r="C56" s="162">
        <v>23.998142947044236</v>
      </c>
      <c r="D56" s="161">
        <v>20.40877787992099</v>
      </c>
      <c r="E56" s="161">
        <v>22.3</v>
      </c>
      <c r="F56" s="160">
        <v>25.4</v>
      </c>
      <c r="G56" s="159">
        <v>25.4</v>
      </c>
      <c r="H56" s="35"/>
      <c r="I56" s="69"/>
      <c r="J56" s="158">
        <v>22.2</v>
      </c>
      <c r="K56" s="170">
        <f t="shared" si="1"/>
        <v>1.7912221200790093</v>
      </c>
      <c r="L56" s="209"/>
      <c r="M56" s="208"/>
      <c r="N56" s="67"/>
    </row>
    <row r="57" spans="1:22" s="8" customFormat="1" ht="18" customHeight="1" thickBot="1" x14ac:dyDescent="0.3">
      <c r="A57" s="23"/>
      <c r="B57" s="25" t="s">
        <v>14</v>
      </c>
      <c r="C57" s="156">
        <v>15.415939442558512</v>
      </c>
      <c r="D57" s="155">
        <v>14.624927543050548</v>
      </c>
      <c r="E57" s="155">
        <v>15.4</v>
      </c>
      <c r="F57" s="154">
        <v>18.2</v>
      </c>
      <c r="G57" s="153">
        <v>21.7</v>
      </c>
      <c r="H57" s="35"/>
      <c r="I57" s="69"/>
      <c r="J57" s="152">
        <v>17.899999999999999</v>
      </c>
      <c r="K57" s="169">
        <f t="shared" si="1"/>
        <v>3.2750724569494505</v>
      </c>
      <c r="L57" s="209"/>
      <c r="M57" s="208"/>
      <c r="N57" s="67"/>
    </row>
    <row r="58" spans="1:22" ht="12.95" customHeight="1" x14ac:dyDescent="0.25">
      <c r="A58" s="1"/>
      <c r="B58" s="44"/>
      <c r="C58" s="38"/>
      <c r="D58" s="38"/>
      <c r="E58" s="38"/>
      <c r="F58" s="38"/>
      <c r="G58" s="38"/>
      <c r="H58" s="36"/>
      <c r="I58" s="70"/>
      <c r="J58" s="38"/>
      <c r="K58" s="38"/>
      <c r="L58" s="129"/>
      <c r="M58" s="38"/>
      <c r="N58" s="9"/>
      <c r="P58" s="8"/>
      <c r="Q58" s="8"/>
      <c r="R58" s="8"/>
      <c r="S58" s="8"/>
      <c r="T58" s="8"/>
      <c r="U58" s="8"/>
      <c r="V58" s="8"/>
    </row>
    <row r="59" spans="1:22" ht="12.95" customHeight="1" x14ac:dyDescent="0.25">
      <c r="A59" s="1"/>
      <c r="B59" s="44"/>
      <c r="C59" s="38"/>
      <c r="D59" s="38"/>
      <c r="E59" s="38"/>
      <c r="F59" s="38"/>
      <c r="G59" s="38"/>
      <c r="H59" s="36"/>
      <c r="I59" s="70"/>
      <c r="J59" s="38"/>
      <c r="K59" s="38"/>
      <c r="L59" s="129"/>
      <c r="M59" s="38"/>
      <c r="N59" s="9"/>
      <c r="P59" s="8"/>
      <c r="Q59" s="8"/>
      <c r="R59" s="8"/>
      <c r="S59" s="8"/>
      <c r="T59" s="8"/>
      <c r="U59" s="8"/>
      <c r="V59" s="8"/>
    </row>
    <row r="60" spans="1:22" ht="24.75" customHeight="1" thickBot="1" x14ac:dyDescent="0.3">
      <c r="A60" s="1"/>
      <c r="B60" s="12"/>
      <c r="C60" s="13"/>
      <c r="D60" s="13"/>
      <c r="E60" s="13"/>
      <c r="F60" s="13"/>
      <c r="G60" s="13"/>
      <c r="H60" s="9"/>
      <c r="I60" s="9"/>
      <c r="J60" s="13"/>
      <c r="K60" s="13"/>
      <c r="L60" s="13"/>
      <c r="M60" s="13"/>
      <c r="N60" s="9"/>
      <c r="P60" s="8"/>
      <c r="Q60" s="8"/>
      <c r="R60" s="8"/>
      <c r="S60" s="8"/>
      <c r="T60" s="8"/>
      <c r="U60" s="8"/>
      <c r="V60" s="8"/>
    </row>
    <row r="61" spans="1:22" ht="50.1" customHeight="1" thickBot="1" x14ac:dyDescent="0.3">
      <c r="A61" s="1"/>
      <c r="B61" s="4" t="s">
        <v>15</v>
      </c>
      <c r="C61" s="45" t="s">
        <v>90</v>
      </c>
      <c r="D61" s="46" t="s">
        <v>192</v>
      </c>
      <c r="E61" s="46" t="s">
        <v>205</v>
      </c>
      <c r="F61" s="130" t="s">
        <v>204</v>
      </c>
      <c r="G61" s="71" t="s">
        <v>200</v>
      </c>
      <c r="H61"/>
      <c r="I61" s="9"/>
      <c r="J61" s="45" t="s">
        <v>201</v>
      </c>
      <c r="K61" s="81" t="s">
        <v>203</v>
      </c>
      <c r="L61" s="132"/>
      <c r="M61" s="132"/>
      <c r="N61" s="9"/>
    </row>
    <row r="62" spans="1:22" s="8" customFormat="1" ht="18" customHeight="1" x14ac:dyDescent="0.25">
      <c r="A62" s="23"/>
      <c r="B62" s="26" t="s">
        <v>6</v>
      </c>
      <c r="C62" s="168">
        <v>3.3289679508896146</v>
      </c>
      <c r="D62" s="167">
        <v>3.377051275488522</v>
      </c>
      <c r="E62" s="167">
        <v>3.2</v>
      </c>
      <c r="F62" s="166">
        <v>2.8</v>
      </c>
      <c r="G62" s="165">
        <v>3.4</v>
      </c>
      <c r="H62" s="5"/>
      <c r="I62" s="67"/>
      <c r="J62" s="164">
        <v>3.3</v>
      </c>
      <c r="K62" s="163">
        <f t="shared" ref="K62:K70" si="2">+IF(ISERROR(J62/D62-1),"*",(J62/D62-1))</f>
        <v>-2.2816140236833093E-2</v>
      </c>
      <c r="L62" s="207"/>
      <c r="M62" s="207"/>
      <c r="N62" s="67"/>
      <c r="P62" s="6"/>
      <c r="Q62" s="6"/>
      <c r="R62" s="6"/>
      <c r="S62" s="6"/>
      <c r="T62" s="6"/>
      <c r="U62" s="6"/>
      <c r="V62" s="6"/>
    </row>
    <row r="63" spans="1:22" s="8" customFormat="1" ht="18" customHeight="1" x14ac:dyDescent="0.25">
      <c r="A63" s="23"/>
      <c r="B63" s="24" t="s">
        <v>7</v>
      </c>
      <c r="C63" s="162">
        <v>3.5962266901715516</v>
      </c>
      <c r="D63" s="161">
        <v>3.1098227904715388</v>
      </c>
      <c r="E63" s="161">
        <v>2.6</v>
      </c>
      <c r="F63" s="160">
        <v>2.2000000000000002</v>
      </c>
      <c r="G63" s="159">
        <v>2.8</v>
      </c>
      <c r="H63" s="35"/>
      <c r="I63" s="69"/>
      <c r="J63" s="158">
        <v>2.9</v>
      </c>
      <c r="K63" s="157">
        <f t="shared" si="2"/>
        <v>-6.7470979733775693E-2</v>
      </c>
      <c r="L63" s="205"/>
      <c r="M63" s="177"/>
      <c r="N63" s="67"/>
      <c r="P63" s="6"/>
      <c r="Q63" s="6"/>
      <c r="R63" s="6"/>
      <c r="S63" s="6"/>
      <c r="T63" s="6"/>
      <c r="U63" s="6"/>
      <c r="V63" s="6"/>
    </row>
    <row r="64" spans="1:22" s="8" customFormat="1" ht="18" customHeight="1" x14ac:dyDescent="0.25">
      <c r="A64" s="23"/>
      <c r="B64" s="24" t="s">
        <v>8</v>
      </c>
      <c r="C64" s="162">
        <v>3.2383867756506657</v>
      </c>
      <c r="D64" s="161">
        <v>2.7020716123921584</v>
      </c>
      <c r="E64" s="161">
        <v>2.5</v>
      </c>
      <c r="F64" s="160">
        <v>2.5</v>
      </c>
      <c r="G64" s="159">
        <v>3.3</v>
      </c>
      <c r="H64" s="35"/>
      <c r="I64" s="69"/>
      <c r="J64" s="158">
        <v>3</v>
      </c>
      <c r="K64" s="157">
        <f t="shared" si="2"/>
        <v>0.11025924932614339</v>
      </c>
      <c r="L64" s="205"/>
      <c r="M64" s="177"/>
      <c r="N64" s="67"/>
    </row>
    <row r="65" spans="1:22" s="8" customFormat="1" ht="18" customHeight="1" x14ac:dyDescent="0.25">
      <c r="A65" s="23"/>
      <c r="B65" s="24" t="s">
        <v>9</v>
      </c>
      <c r="C65" s="162">
        <v>3.6184689764567435</v>
      </c>
      <c r="D65" s="161">
        <v>4.0153243106327352</v>
      </c>
      <c r="E65" s="161">
        <v>3.1</v>
      </c>
      <c r="F65" s="160">
        <v>2.7</v>
      </c>
      <c r="G65" s="159">
        <v>2.7</v>
      </c>
      <c r="H65" s="35"/>
      <c r="I65" s="69"/>
      <c r="J65" s="158">
        <v>3.1</v>
      </c>
      <c r="K65" s="157">
        <f t="shared" si="2"/>
        <v>-0.22795775380058858</v>
      </c>
      <c r="L65" s="205"/>
      <c r="M65" s="177"/>
      <c r="N65" s="67"/>
    </row>
    <row r="66" spans="1:22" s="8" customFormat="1" ht="18" customHeight="1" x14ac:dyDescent="0.25">
      <c r="A66" s="23"/>
      <c r="B66" s="24" t="s">
        <v>10</v>
      </c>
      <c r="C66" s="162">
        <v>2.392127649992271</v>
      </c>
      <c r="D66" s="161">
        <v>2.6215100549277182</v>
      </c>
      <c r="E66" s="161">
        <v>2.4</v>
      </c>
      <c r="F66" s="160">
        <v>2</v>
      </c>
      <c r="G66" s="159">
        <v>2.5</v>
      </c>
      <c r="H66" s="35"/>
      <c r="I66" s="69"/>
      <c r="J66" s="158">
        <v>2.7</v>
      </c>
      <c r="K66" s="157">
        <f t="shared" si="2"/>
        <v>2.9940737753319846E-2</v>
      </c>
      <c r="L66" s="205"/>
      <c r="M66" s="177"/>
      <c r="N66" s="67"/>
    </row>
    <row r="67" spans="1:22" s="8" customFormat="1" ht="18" customHeight="1" x14ac:dyDescent="0.25">
      <c r="A67" s="23"/>
      <c r="B67" s="24" t="s">
        <v>11</v>
      </c>
      <c r="C67" s="162">
        <v>2.5847328414364745</v>
      </c>
      <c r="D67" s="161">
        <v>2.980710050450087</v>
      </c>
      <c r="E67" s="161">
        <v>2.2000000000000002</v>
      </c>
      <c r="F67" s="160">
        <v>2</v>
      </c>
      <c r="G67" s="159">
        <v>2.5</v>
      </c>
      <c r="H67" s="35"/>
      <c r="I67" s="69"/>
      <c r="J67" s="158">
        <v>2.6</v>
      </c>
      <c r="K67" s="157">
        <f t="shared" si="2"/>
        <v>-0.12772461729130602</v>
      </c>
      <c r="L67" s="205"/>
      <c r="M67" s="177"/>
      <c r="N67" s="67"/>
    </row>
    <row r="68" spans="1:22" s="8" customFormat="1" ht="18" customHeight="1" x14ac:dyDescent="0.25">
      <c r="A68" s="23"/>
      <c r="B68" s="24" t="s">
        <v>12</v>
      </c>
      <c r="C68" s="162">
        <v>2.6686858443054593</v>
      </c>
      <c r="D68" s="161">
        <v>3.5782113126355175</v>
      </c>
      <c r="E68" s="161">
        <v>3.1</v>
      </c>
      <c r="F68" s="160">
        <v>3</v>
      </c>
      <c r="G68" s="159">
        <v>3</v>
      </c>
      <c r="H68" s="35"/>
      <c r="I68" s="69"/>
      <c r="J68" s="158">
        <v>3.1</v>
      </c>
      <c r="K68" s="157">
        <f t="shared" si="2"/>
        <v>-0.13364535262264676</v>
      </c>
      <c r="L68" s="205"/>
      <c r="M68" s="177"/>
      <c r="N68" s="67"/>
    </row>
    <row r="69" spans="1:22" s="8" customFormat="1" ht="18" customHeight="1" x14ac:dyDescent="0.25">
      <c r="A69" s="23"/>
      <c r="B69" s="24" t="s">
        <v>13</v>
      </c>
      <c r="C69" s="162">
        <v>4.6065535898890948</v>
      </c>
      <c r="D69" s="161">
        <v>4.0755890693961874</v>
      </c>
      <c r="E69" s="161">
        <v>4.3</v>
      </c>
      <c r="F69" s="160">
        <v>4.0999999999999996</v>
      </c>
      <c r="G69" s="159">
        <v>5.4</v>
      </c>
      <c r="H69" s="35"/>
      <c r="I69" s="69"/>
      <c r="J69" s="158">
        <v>4.4000000000000004</v>
      </c>
      <c r="K69" s="157">
        <f t="shared" si="2"/>
        <v>7.9598537801524705E-2</v>
      </c>
      <c r="L69" s="205"/>
      <c r="M69" s="177"/>
      <c r="N69" s="67"/>
    </row>
    <row r="70" spans="1:22" s="8" customFormat="1" ht="18" customHeight="1" thickBot="1" x14ac:dyDescent="0.3">
      <c r="A70" s="23"/>
      <c r="B70" s="25" t="s">
        <v>14</v>
      </c>
      <c r="C70" s="156">
        <v>4.2621820621530944</v>
      </c>
      <c r="D70" s="155">
        <v>4.6444525908720307</v>
      </c>
      <c r="E70" s="155">
        <v>3.9</v>
      </c>
      <c r="F70" s="154">
        <v>4.8</v>
      </c>
      <c r="G70" s="153">
        <v>5.6</v>
      </c>
      <c r="H70" s="35"/>
      <c r="I70" s="69"/>
      <c r="J70" s="152">
        <v>4.9000000000000004</v>
      </c>
      <c r="K70" s="151">
        <f t="shared" si="2"/>
        <v>5.5022072919898024E-2</v>
      </c>
      <c r="L70" s="205"/>
      <c r="M70" s="177"/>
      <c r="N70" s="67"/>
    </row>
    <row r="71" spans="1:22" ht="12.95" customHeight="1" x14ac:dyDescent="0.25">
      <c r="A71" s="1"/>
      <c r="B71" s="44"/>
      <c r="C71" s="38"/>
      <c r="D71" s="38"/>
      <c r="E71" s="38"/>
      <c r="F71" s="38"/>
      <c r="G71" s="38"/>
      <c r="H71" s="36"/>
      <c r="I71" s="70"/>
      <c r="J71" s="38"/>
      <c r="K71" s="38"/>
      <c r="L71" s="129"/>
      <c r="M71" s="38"/>
      <c r="N71" s="9"/>
      <c r="P71" s="8"/>
      <c r="Q71" s="8"/>
      <c r="R71" s="8"/>
      <c r="S71" s="8"/>
      <c r="T71" s="8"/>
      <c r="U71" s="8"/>
      <c r="V71" s="8"/>
    </row>
    <row r="72" spans="1:22" ht="15.75" x14ac:dyDescent="0.25">
      <c r="P72" s="8"/>
      <c r="Q72" s="8"/>
      <c r="R72" s="8"/>
      <c r="S72" s="8"/>
      <c r="T72" s="8"/>
      <c r="U72" s="8"/>
      <c r="V72" s="8"/>
    </row>
  </sheetData>
  <conditionalFormatting sqref="L22:M22">
    <cfRule type="cellIs" dxfId="311" priority="18" operator="between">
      <formula>-0.01</formula>
      <formula>0.01</formula>
    </cfRule>
  </conditionalFormatting>
  <conditionalFormatting sqref="W15 K49:M57 K23:M30">
    <cfRule type="cellIs" dxfId="310" priority="15" operator="lessThan">
      <formula>-0.01</formula>
    </cfRule>
    <cfRule type="cellIs" dxfId="309" priority="16" operator="greaterThan">
      <formula>0.01</formula>
    </cfRule>
    <cfRule type="cellIs" dxfId="308" priority="17" operator="between">
      <formula>-0.01</formula>
      <formula>0.01</formula>
    </cfRule>
  </conditionalFormatting>
  <conditionalFormatting sqref="K6:L16">
    <cfRule type="cellIs" dxfId="307" priority="12" operator="equal">
      <formula>0</formula>
    </cfRule>
    <cfRule type="cellIs" dxfId="306" priority="13" operator="lessThanOrEqual">
      <formula>0.001</formula>
    </cfRule>
    <cfRule type="cellIs" dxfId="305" priority="14" operator="greaterThanOrEqual">
      <formula>0.001</formula>
    </cfRule>
  </conditionalFormatting>
  <conditionalFormatting sqref="K62:M70">
    <cfRule type="cellIs" dxfId="304" priority="9" operator="greaterThanOrEqual">
      <formula>0.001</formula>
    </cfRule>
    <cfRule type="cellIs" dxfId="303" priority="10" operator="lessThanOrEqual">
      <formula>0.001</formula>
    </cfRule>
    <cfRule type="cellIs" dxfId="302" priority="11" operator="equal">
      <formula>0</formula>
    </cfRule>
  </conditionalFormatting>
  <conditionalFormatting sqref="K40:M40">
    <cfRule type="cellIs" dxfId="301" priority="7" operator="lessThan">
      <formula>0.02</formula>
    </cfRule>
    <cfRule type="cellIs" dxfId="300" priority="8" operator="greaterThan">
      <formula>0.02</formula>
    </cfRule>
  </conditionalFormatting>
  <conditionalFormatting sqref="K41:M42 K35:M39">
    <cfRule type="cellIs" dxfId="299" priority="4" operator="greaterThanOrEqual">
      <formula>0.001</formula>
    </cfRule>
    <cfRule type="cellIs" dxfId="298" priority="5" operator="lessThanOrEqual">
      <formula>0.001</formula>
    </cfRule>
    <cfRule type="cellIs" dxfId="297" priority="6" operator="equal">
      <formula>0</formula>
    </cfRule>
  </conditionalFormatting>
  <conditionalFormatting sqref="P15">
    <cfRule type="cellIs" dxfId="296" priority="1" operator="lessThan">
      <formula>-0.01</formula>
    </cfRule>
    <cfRule type="cellIs" dxfId="295" priority="2" operator="greaterThan">
      <formula>0.01</formula>
    </cfRule>
    <cfRule type="cellIs" dxfId="294"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71"/>
  <sheetViews>
    <sheetView showGridLines="0" showRowColHeaders="0" zoomScale="85"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3.140625" style="6" customWidth="1"/>
    <col min="10" max="10" width="16" style="7" customWidth="1"/>
    <col min="11" max="11" width="16.85546875" style="7" customWidth="1"/>
    <col min="12" max="12" width="3.140625" style="7" customWidth="1"/>
    <col min="13" max="13" width="16.85546875" style="7" customWidth="1"/>
    <col min="14" max="14" width="10.140625" style="6" customWidth="1"/>
    <col min="15" max="15" width="1.5703125" style="6" customWidth="1"/>
    <col min="16" max="16" width="41.85546875" style="6" customWidth="1"/>
    <col min="17" max="16384" width="11.42578125" style="6"/>
  </cols>
  <sheetData>
    <row r="1" spans="1:31" ht="52.5" customHeight="1" x14ac:dyDescent="0.25">
      <c r="A1" s="1"/>
      <c r="B1" s="10"/>
      <c r="C1" s="11"/>
      <c r="D1" s="11"/>
      <c r="E1" s="11"/>
      <c r="F1" s="11"/>
      <c r="G1" s="11"/>
      <c r="H1"/>
      <c r="I1" s="9"/>
      <c r="J1" s="11"/>
      <c r="K1" s="11"/>
      <c r="L1" s="11"/>
      <c r="M1" s="11"/>
      <c r="N1" s="9"/>
    </row>
    <row r="2" spans="1:31" ht="28.5" x14ac:dyDescent="0.45">
      <c r="A2" s="1"/>
      <c r="B2" s="3"/>
      <c r="C2" s="2"/>
      <c r="D2" s="2"/>
      <c r="E2" s="2"/>
      <c r="F2" s="2"/>
      <c r="G2" s="2"/>
      <c r="H2" s="1"/>
      <c r="I2" s="9"/>
      <c r="J2" s="2"/>
      <c r="K2" s="2"/>
      <c r="L2" s="128"/>
      <c r="M2" s="2"/>
      <c r="N2" s="9"/>
    </row>
    <row r="3" spans="1:31" ht="24" customHeight="1" x14ac:dyDescent="0.3">
      <c r="A3" s="1"/>
      <c r="B3" s="14"/>
      <c r="C3" s="2"/>
      <c r="D3" s="2"/>
      <c r="E3" s="2"/>
      <c r="F3" s="2"/>
      <c r="G3" s="2"/>
      <c r="H3" s="1"/>
      <c r="I3" s="9"/>
      <c r="J3" s="2"/>
      <c r="K3" s="2"/>
      <c r="L3" s="128"/>
      <c r="M3" s="2"/>
      <c r="N3" s="9"/>
    </row>
    <row r="4" spans="1:31" ht="18.75" customHeight="1" thickBot="1" x14ac:dyDescent="0.3">
      <c r="A4" s="1"/>
      <c r="B4"/>
      <c r="C4"/>
      <c r="D4"/>
      <c r="E4"/>
      <c r="F4"/>
      <c r="G4"/>
      <c r="H4" s="1"/>
      <c r="I4" s="9"/>
      <c r="J4"/>
      <c r="K4"/>
      <c r="L4" s="9"/>
      <c r="M4"/>
      <c r="N4" s="9"/>
      <c r="P4" s="90" t="s">
        <v>101</v>
      </c>
    </row>
    <row r="5" spans="1:31" ht="50.1" customHeight="1" thickBot="1" x14ac:dyDescent="0.3">
      <c r="A5" s="1"/>
      <c r="B5"/>
      <c r="C5" s="45" t="s">
        <v>90</v>
      </c>
      <c r="D5" s="46" t="s">
        <v>192</v>
      </c>
      <c r="E5" s="46" t="s">
        <v>205</v>
      </c>
      <c r="F5" s="130" t="s">
        <v>204</v>
      </c>
      <c r="G5" s="71" t="s">
        <v>200</v>
      </c>
      <c r="H5"/>
      <c r="I5" s="9"/>
      <c r="J5" s="45" t="s">
        <v>201</v>
      </c>
      <c r="K5" s="81" t="s">
        <v>203</v>
      </c>
      <c r="L5"/>
      <c r="M5" s="131" t="s">
        <v>202</v>
      </c>
      <c r="N5" s="9"/>
      <c r="U5" s="137"/>
      <c r="V5" s="91"/>
      <c r="W5" s="91"/>
      <c r="X5" s="91"/>
      <c r="Y5" s="91"/>
      <c r="Z5" s="91"/>
      <c r="AA5" s="91"/>
      <c r="AB5" s="91"/>
      <c r="AC5" s="91"/>
      <c r="AD5" s="91"/>
      <c r="AE5" s="137"/>
    </row>
    <row r="6" spans="1:31" s="8" customFormat="1" ht="18" customHeight="1" x14ac:dyDescent="0.25">
      <c r="A6" s="23"/>
      <c r="B6" s="47" t="s">
        <v>112</v>
      </c>
      <c r="C6" s="204">
        <v>42.81776</v>
      </c>
      <c r="D6" s="203">
        <v>52.333500000000001</v>
      </c>
      <c r="E6" s="203">
        <v>49.7</v>
      </c>
      <c r="F6" s="202">
        <v>34.700000000000003</v>
      </c>
      <c r="G6" s="201">
        <v>35.4</v>
      </c>
      <c r="H6" s="5"/>
      <c r="I6" s="67"/>
      <c r="J6" s="229">
        <v>43.2</v>
      </c>
      <c r="K6" s="179">
        <f>+IF(ISERROR(J6/D6-1),"*",(J6/D6-1))</f>
        <v>-0.17452492189515312</v>
      </c>
      <c r="L6" s="205"/>
      <c r="M6" s="228">
        <f>+SUM(E6:G6,J6)</f>
        <v>163</v>
      </c>
      <c r="N6" s="67"/>
      <c r="U6" s="138"/>
      <c r="V6" s="95"/>
      <c r="W6" s="95"/>
      <c r="X6" s="95"/>
      <c r="Y6" s="95"/>
      <c r="Z6" s="95"/>
      <c r="AA6" s="95"/>
      <c r="AB6" s="95"/>
      <c r="AC6" s="95"/>
      <c r="AD6" s="95"/>
      <c r="AE6" s="138"/>
    </row>
    <row r="7" spans="1:31" s="8" customFormat="1" ht="18" customHeight="1" x14ac:dyDescent="0.25">
      <c r="A7" s="23"/>
      <c r="B7" s="48" t="s">
        <v>113</v>
      </c>
      <c r="C7" s="199">
        <v>17.546399999999998</v>
      </c>
      <c r="D7" s="198">
        <v>22.281685</v>
      </c>
      <c r="E7" s="198">
        <v>20.399999999999999</v>
      </c>
      <c r="F7" s="197">
        <v>13.3</v>
      </c>
      <c r="G7" s="196">
        <v>13.8</v>
      </c>
      <c r="H7" s="5"/>
      <c r="I7" s="67"/>
      <c r="J7" s="227">
        <v>18</v>
      </c>
      <c r="K7" s="157">
        <f>+IF(ISERROR(J7/D7-1),"*",(J7/D7-1))</f>
        <v>-0.19216163409544651</v>
      </c>
      <c r="L7" s="205"/>
      <c r="M7" s="226">
        <f>+SUM(E7:G7,J7)</f>
        <v>65.5</v>
      </c>
      <c r="N7" s="67"/>
      <c r="U7" s="138"/>
      <c r="V7" s="95"/>
      <c r="W7" s="91"/>
      <c r="X7" s="91" t="str">
        <f>+C5</f>
        <v>TRIM 3 2015</v>
      </c>
      <c r="Y7" s="91" t="str">
        <f>+D5</f>
        <v>TRIM 4 2015</v>
      </c>
      <c r="Z7" s="91" t="str">
        <f>+E5</f>
        <v>TRIM 1 2016</v>
      </c>
      <c r="AA7" s="91" t="str">
        <f>+F5</f>
        <v>TRIM 2 2016</v>
      </c>
      <c r="AB7" s="91" t="str">
        <f>+G5</f>
        <v>TRIM 3 2016</v>
      </c>
      <c r="AC7" s="91" t="str">
        <f>+J5</f>
        <v>TRIM 4 2016</v>
      </c>
      <c r="AD7" s="95"/>
      <c r="AE7" s="138"/>
    </row>
    <row r="8" spans="1:31" s="8" customFormat="1" ht="18" customHeight="1" x14ac:dyDescent="0.25">
      <c r="A8" s="23"/>
      <c r="B8" s="48" t="s">
        <v>114</v>
      </c>
      <c r="C8" s="199">
        <v>192.01679999999999</v>
      </c>
      <c r="D8" s="198">
        <v>249.04079999999999</v>
      </c>
      <c r="E8" s="198">
        <v>220.6</v>
      </c>
      <c r="F8" s="197">
        <v>143.4</v>
      </c>
      <c r="G8" s="196">
        <v>149.4</v>
      </c>
      <c r="H8" s="5"/>
      <c r="I8" s="67"/>
      <c r="J8" s="227">
        <v>200.1</v>
      </c>
      <c r="K8" s="157">
        <f>+IF(ISERROR(J8/D8-1),"*",(J8/D8-1))</f>
        <v>-0.19651719718214844</v>
      </c>
      <c r="L8" s="205"/>
      <c r="M8" s="226">
        <f>+SUM(E8:G8,J8)</f>
        <v>713.5</v>
      </c>
      <c r="N8" s="67"/>
      <c r="U8" s="138"/>
      <c r="V8" s="95"/>
      <c r="W8" s="91" t="str">
        <f>+VLOOKUP($P$4,$B$5:$J$16,1,0)</f>
        <v>Volumen (Mio consumiciones)</v>
      </c>
      <c r="X8" s="91">
        <f>+VLOOKUP($P$4,$B$5:$J$16,2,0)</f>
        <v>42.81776</v>
      </c>
      <c r="Y8" s="91">
        <f>+VLOOKUP($P$4,$B$5:$J$16,3,0)</f>
        <v>52.333500000000001</v>
      </c>
      <c r="Z8" s="91">
        <f>+VLOOKUP($P$4,$B$5:$J$16,4,0)</f>
        <v>49.7</v>
      </c>
      <c r="AA8" s="91">
        <f>+VLOOKUP($P$4,$B$5:$J$16,5,0)</f>
        <v>34.700000000000003</v>
      </c>
      <c r="AB8" s="91">
        <f>+VLOOKUP($P$4,$B$5:$J$16,6,0)</f>
        <v>35.4</v>
      </c>
      <c r="AC8" s="91">
        <f>+VLOOKUP($P$4,$B$5:$J$16,9,0)</f>
        <v>43.2</v>
      </c>
      <c r="AD8" s="95"/>
      <c r="AE8" s="138"/>
    </row>
    <row r="9" spans="1:31" s="8" customFormat="1" ht="18" customHeight="1" x14ac:dyDescent="0.25">
      <c r="A9" s="23"/>
      <c r="B9" s="48" t="s">
        <v>158</v>
      </c>
      <c r="C9" s="199">
        <v>19.592762986585416</v>
      </c>
      <c r="D9" s="198">
        <v>22.956511456797259</v>
      </c>
      <c r="E9" s="198">
        <v>21</v>
      </c>
      <c r="F9" s="197">
        <v>16.3</v>
      </c>
      <c r="G9" s="196">
        <v>15.8</v>
      </c>
      <c r="H9" s="5"/>
      <c r="I9" s="67"/>
      <c r="J9" s="227">
        <v>19.8</v>
      </c>
      <c r="K9" s="170">
        <f>+IF(ISERROR(J9-D9),"*",(J9-D9))</f>
        <v>-3.1565114567972579</v>
      </c>
      <c r="L9" s="209"/>
      <c r="M9" s="226"/>
      <c r="N9" s="67"/>
      <c r="U9" s="138"/>
      <c r="V9" s="95"/>
      <c r="W9" s="95"/>
      <c r="X9" s="95"/>
      <c r="Y9" s="95"/>
      <c r="Z9" s="95"/>
      <c r="AA9" s="95"/>
      <c r="AB9" s="95"/>
      <c r="AC9" s="95"/>
      <c r="AD9" s="95"/>
      <c r="AE9" s="138"/>
    </row>
    <row r="10" spans="1:31" s="8" customFormat="1" ht="18" customHeight="1" x14ac:dyDescent="0.25">
      <c r="A10" s="23"/>
      <c r="B10" s="48" t="s">
        <v>115</v>
      </c>
      <c r="C10" s="199">
        <v>3.6</v>
      </c>
      <c r="D10" s="198">
        <v>3.8</v>
      </c>
      <c r="E10" s="198">
        <v>3.9</v>
      </c>
      <c r="F10" s="197">
        <v>3.6</v>
      </c>
      <c r="G10" s="196">
        <v>4</v>
      </c>
      <c r="H10" s="5"/>
      <c r="I10" s="67"/>
      <c r="J10" s="227">
        <v>3.6</v>
      </c>
      <c r="K10" s="157">
        <f t="shared" ref="K10:K16" si="0">+IF(ISERROR(J10/D10-1),"*",(J10/D10-1))</f>
        <v>-5.2631578947368363E-2</v>
      </c>
      <c r="L10" s="205"/>
      <c r="M10" s="226"/>
      <c r="N10" s="67"/>
      <c r="U10" s="138"/>
      <c r="V10" s="95"/>
      <c r="W10" s="95"/>
      <c r="X10" s="95"/>
      <c r="Y10" s="95"/>
      <c r="Z10" s="95"/>
      <c r="AA10" s="95"/>
      <c r="AB10" s="95"/>
      <c r="AC10" s="95"/>
      <c r="AD10" s="95"/>
      <c r="AE10" s="138"/>
    </row>
    <row r="11" spans="1:31" s="8" customFormat="1" ht="18" customHeight="1" x14ac:dyDescent="0.25">
      <c r="A11" s="23"/>
      <c r="B11" s="48" t="s">
        <v>108</v>
      </c>
      <c r="C11" s="199">
        <v>6.7</v>
      </c>
      <c r="D11" s="198">
        <v>7</v>
      </c>
      <c r="E11" s="198">
        <v>7.3</v>
      </c>
      <c r="F11" s="197">
        <v>6.6</v>
      </c>
      <c r="G11" s="196">
        <v>7</v>
      </c>
      <c r="H11" s="5"/>
      <c r="I11" s="67"/>
      <c r="J11" s="227">
        <v>6.8</v>
      </c>
      <c r="K11" s="157">
        <f t="shared" si="0"/>
        <v>-2.8571428571428581E-2</v>
      </c>
      <c r="L11" s="205"/>
      <c r="M11" s="226"/>
      <c r="N11" s="67"/>
      <c r="U11" s="138"/>
      <c r="V11" s="95"/>
      <c r="W11" s="95"/>
      <c r="X11" s="95"/>
      <c r="Y11" s="95"/>
      <c r="Z11" s="95"/>
      <c r="AA11" s="95"/>
      <c r="AB11" s="95"/>
      <c r="AC11" s="95"/>
      <c r="AD11" s="95"/>
      <c r="AE11" s="138"/>
    </row>
    <row r="12" spans="1:31" s="8" customFormat="1" ht="18" customHeight="1" x14ac:dyDescent="0.25">
      <c r="A12" s="23"/>
      <c r="B12" s="48" t="s">
        <v>109</v>
      </c>
      <c r="C12" s="199">
        <v>2.7639416696530188</v>
      </c>
      <c r="D12" s="198">
        <v>2.9950642976083772</v>
      </c>
      <c r="E12" s="198">
        <v>3</v>
      </c>
      <c r="F12" s="197">
        <v>2.5</v>
      </c>
      <c r="G12" s="196">
        <v>2.7</v>
      </c>
      <c r="H12" s="5"/>
      <c r="I12" s="67"/>
      <c r="J12" s="227">
        <v>2.8</v>
      </c>
      <c r="K12" s="157">
        <f t="shared" si="0"/>
        <v>-6.5128584305899628E-2</v>
      </c>
      <c r="L12" s="205"/>
      <c r="M12" s="226"/>
      <c r="N12" s="67"/>
      <c r="U12" s="138"/>
      <c r="V12" s="138"/>
      <c r="W12" s="138"/>
      <c r="X12" s="138"/>
      <c r="Y12" s="138"/>
      <c r="Z12" s="138"/>
      <c r="AA12" s="138"/>
      <c r="AB12" s="138"/>
      <c r="AC12" s="138"/>
      <c r="AD12" s="138"/>
      <c r="AE12" s="138"/>
    </row>
    <row r="13" spans="1:31" s="8" customFormat="1" ht="18" customHeight="1" x14ac:dyDescent="0.25">
      <c r="A13" s="23"/>
      <c r="B13" s="48" t="s">
        <v>110</v>
      </c>
      <c r="C13" s="199">
        <v>1.9</v>
      </c>
      <c r="D13" s="198">
        <v>1.86</v>
      </c>
      <c r="E13" s="198">
        <v>1.9</v>
      </c>
      <c r="F13" s="197">
        <v>1.8</v>
      </c>
      <c r="G13" s="196">
        <v>1.8</v>
      </c>
      <c r="H13" s="5"/>
      <c r="I13" s="67"/>
      <c r="J13" s="227">
        <v>1.9</v>
      </c>
      <c r="K13" s="157">
        <f t="shared" si="0"/>
        <v>2.1505376344086002E-2</v>
      </c>
      <c r="L13" s="205"/>
      <c r="M13" s="226"/>
      <c r="N13" s="67"/>
    </row>
    <row r="14" spans="1:31" s="8" customFormat="1" ht="18" customHeight="1" x14ac:dyDescent="0.25">
      <c r="A14" s="23"/>
      <c r="B14" s="49" t="s">
        <v>156</v>
      </c>
      <c r="C14" s="199">
        <v>0.54153254042258758</v>
      </c>
      <c r="D14" s="198">
        <v>0.68756227861891162</v>
      </c>
      <c r="E14" s="198">
        <v>0.6</v>
      </c>
      <c r="F14" s="197">
        <v>0.4</v>
      </c>
      <c r="G14" s="196">
        <v>0.4</v>
      </c>
      <c r="H14" s="5"/>
      <c r="I14" s="67"/>
      <c r="J14" s="227">
        <v>0.6</v>
      </c>
      <c r="K14" s="157">
        <f t="shared" si="0"/>
        <v>-0.12735177792882368</v>
      </c>
      <c r="L14" s="205"/>
      <c r="M14" s="226">
        <f>+SUM(E14:G14,J14)</f>
        <v>2</v>
      </c>
      <c r="N14" s="67"/>
    </row>
    <row r="15" spans="1:31" s="8" customFormat="1" ht="18" customHeight="1" x14ac:dyDescent="0.25">
      <c r="A15" s="23"/>
      <c r="B15" s="49" t="s">
        <v>116</v>
      </c>
      <c r="C15" s="199">
        <v>5.9261925812597411</v>
      </c>
      <c r="D15" s="198">
        <v>7.6848344241953264</v>
      </c>
      <c r="E15" s="198">
        <v>6.8</v>
      </c>
      <c r="F15" s="197">
        <v>4.4000000000000004</v>
      </c>
      <c r="G15" s="196">
        <v>4.5999999999999996</v>
      </c>
      <c r="H15" s="5"/>
      <c r="I15" s="67"/>
      <c r="J15" s="227">
        <v>6.2</v>
      </c>
      <c r="K15" s="157">
        <f t="shared" si="0"/>
        <v>-0.19321618947578068</v>
      </c>
      <c r="L15" s="205"/>
      <c r="M15" s="226">
        <f>+SUM(E15:G15,J15)</f>
        <v>22</v>
      </c>
      <c r="N15" s="67"/>
    </row>
    <row r="16" spans="1:31" s="8" customFormat="1" ht="18" customHeight="1" thickBot="1" x14ac:dyDescent="0.3">
      <c r="A16" s="23"/>
      <c r="B16" s="50" t="s">
        <v>111</v>
      </c>
      <c r="C16" s="194">
        <v>10.943372999589659</v>
      </c>
      <c r="D16" s="193">
        <v>11.17692849530904</v>
      </c>
      <c r="E16" s="193">
        <v>10.8</v>
      </c>
      <c r="F16" s="192">
        <v>10.7</v>
      </c>
      <c r="G16" s="191">
        <v>10.8</v>
      </c>
      <c r="H16" s="5"/>
      <c r="I16" s="67"/>
      <c r="J16" s="225">
        <v>11.1</v>
      </c>
      <c r="K16" s="151">
        <f t="shared" si="0"/>
        <v>-6.8827939036496533E-3</v>
      </c>
      <c r="L16" s="205"/>
      <c r="M16" s="224">
        <f>+M8/M7</f>
        <v>10.893129770992367</v>
      </c>
      <c r="N16" s="67"/>
    </row>
    <row r="17" spans="1:22" s="8" customFormat="1" ht="12.95" customHeight="1" x14ac:dyDescent="0.25">
      <c r="A17" s="23"/>
      <c r="B17" s="43" t="s">
        <v>160</v>
      </c>
      <c r="C17" s="189"/>
      <c r="D17" s="189"/>
      <c r="E17" s="189"/>
      <c r="F17" s="189"/>
      <c r="G17" s="189"/>
      <c r="H17" s="5"/>
      <c r="I17" s="67"/>
      <c r="J17" s="189"/>
      <c r="K17" s="189"/>
      <c r="L17" s="214"/>
      <c r="M17" s="189"/>
      <c r="N17" s="67"/>
    </row>
    <row r="18" spans="1:22" s="8" customFormat="1" ht="12.95" customHeight="1" x14ac:dyDescent="0.25">
      <c r="A18" s="23"/>
      <c r="B18" s="43" t="s">
        <v>157</v>
      </c>
      <c r="C18" s="189"/>
      <c r="D18" s="189"/>
      <c r="E18" s="189"/>
      <c r="F18" s="189"/>
      <c r="G18" s="189"/>
      <c r="H18" s="5"/>
      <c r="I18" s="67"/>
      <c r="J18" s="189"/>
      <c r="K18" s="189"/>
      <c r="L18" s="214"/>
      <c r="M18" s="189"/>
      <c r="N18" s="67"/>
    </row>
    <row r="19" spans="1:22" ht="12.95" customHeight="1" x14ac:dyDescent="0.25">
      <c r="A19" s="1"/>
      <c r="B19" s="43"/>
      <c r="C19" s="147"/>
      <c r="D19" s="147"/>
      <c r="E19" s="147"/>
      <c r="F19" s="147"/>
      <c r="G19" s="147"/>
      <c r="H19"/>
      <c r="I19" s="9"/>
      <c r="J19" s="147"/>
      <c r="K19" s="147"/>
      <c r="L19" s="128"/>
      <c r="M19" s="147"/>
      <c r="N19" s="9"/>
    </row>
    <row r="20" spans="1:22" ht="24.75" customHeight="1" x14ac:dyDescent="0.25">
      <c r="A20" s="1"/>
      <c r="B20" s="12"/>
      <c r="C20" s="13"/>
      <c r="D20" s="13"/>
      <c r="E20" s="13"/>
      <c r="F20" s="13"/>
      <c r="G20" s="13"/>
      <c r="H20" s="9"/>
      <c r="I20" s="9"/>
      <c r="J20" s="13"/>
      <c r="K20" s="13"/>
      <c r="L20" s="13"/>
      <c r="M20" s="13"/>
      <c r="N20" s="9"/>
      <c r="P20" s="110"/>
      <c r="Q20" s="110"/>
      <c r="R20" s="110"/>
      <c r="S20" s="110"/>
    </row>
    <row r="21" spans="1:22" ht="29.25" customHeight="1" thickBot="1" x14ac:dyDescent="0.3">
      <c r="A21" s="1"/>
      <c r="B21" s="12"/>
      <c r="C21" s="13"/>
      <c r="D21" s="13"/>
      <c r="E21" s="13"/>
      <c r="F21" s="13"/>
      <c r="G21" s="13"/>
      <c r="H21" s="9"/>
      <c r="I21" s="9"/>
      <c r="J21" s="13"/>
      <c r="K21" s="13"/>
      <c r="L21" s="13"/>
      <c r="M21" s="13"/>
      <c r="N21" s="9"/>
      <c r="P21" s="110"/>
      <c r="Q21" s="110"/>
      <c r="R21" s="110"/>
      <c r="S21" s="110"/>
    </row>
    <row r="22" spans="1:22"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22"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11"/>
      <c r="Q23" s="111"/>
      <c r="R23" s="111"/>
      <c r="S23" s="111"/>
    </row>
    <row r="24" spans="1:22" s="8" customFormat="1" ht="18" customHeight="1" x14ac:dyDescent="0.25">
      <c r="A24" s="23"/>
      <c r="B24" s="29" t="s">
        <v>0</v>
      </c>
      <c r="C24" s="162" t="s">
        <v>91</v>
      </c>
      <c r="D24" s="161" t="s">
        <v>91</v>
      </c>
      <c r="E24" s="161" t="s">
        <v>207</v>
      </c>
      <c r="F24" s="160">
        <v>1.1000000000000001</v>
      </c>
      <c r="G24" s="159">
        <v>1.1000000000000001</v>
      </c>
      <c r="H24" s="35"/>
      <c r="I24" s="69"/>
      <c r="J24" s="158">
        <v>1</v>
      </c>
      <c r="K24" s="170" t="str">
        <f>+IF(ISERROR(J24-D24),"*",(J24-D24))</f>
        <v>*</v>
      </c>
      <c r="L24" s="209"/>
      <c r="M24" s="209"/>
      <c r="N24" s="67"/>
      <c r="P24" s="111"/>
      <c r="Q24" s="111"/>
      <c r="R24" s="111"/>
      <c r="S24" s="111"/>
    </row>
    <row r="25" spans="1:22" s="8" customFormat="1" ht="18" customHeight="1" x14ac:dyDescent="0.25">
      <c r="A25" s="23"/>
      <c r="B25" s="29" t="s">
        <v>1</v>
      </c>
      <c r="C25" s="162">
        <v>3.8000610027241031</v>
      </c>
      <c r="D25" s="161">
        <v>3.687907363352346</v>
      </c>
      <c r="E25" s="161">
        <v>3.5</v>
      </c>
      <c r="F25" s="160">
        <v>4.5999999999999996</v>
      </c>
      <c r="G25" s="159">
        <v>2.7</v>
      </c>
      <c r="H25" s="35"/>
      <c r="I25" s="69"/>
      <c r="J25" s="158">
        <v>3.1</v>
      </c>
      <c r="K25" s="170">
        <f>+IF(ISERROR(J25-D25),"*",(J25-D25))</f>
        <v>-0.58790736335234595</v>
      </c>
      <c r="L25" s="209"/>
      <c r="M25" s="209"/>
      <c r="N25" s="67"/>
      <c r="P25" s="111"/>
      <c r="Q25" s="111"/>
      <c r="R25" s="111"/>
      <c r="S25" s="111"/>
    </row>
    <row r="26" spans="1:22" s="8" customFormat="1" ht="18" customHeight="1" x14ac:dyDescent="0.25">
      <c r="A26" s="23"/>
      <c r="B26" s="29" t="s">
        <v>2</v>
      </c>
      <c r="C26" s="162">
        <v>23.053700146854951</v>
      </c>
      <c r="D26" s="161">
        <v>26.810589775191801</v>
      </c>
      <c r="E26" s="161">
        <v>18.899999999999999</v>
      </c>
      <c r="F26" s="160">
        <v>19.5</v>
      </c>
      <c r="G26" s="159">
        <v>19.2</v>
      </c>
      <c r="H26" s="35"/>
      <c r="I26" s="69"/>
      <c r="J26" s="158">
        <v>23.5</v>
      </c>
      <c r="K26" s="170">
        <f>+IF(ISERROR(J26-D26),"*",(J26-D26))</f>
        <v>-3.3105897751918008</v>
      </c>
      <c r="L26" s="209"/>
      <c r="M26" s="209"/>
      <c r="N26" s="67"/>
      <c r="P26" s="111"/>
      <c r="Q26" s="111"/>
      <c r="R26" s="111"/>
      <c r="S26" s="111"/>
    </row>
    <row r="27" spans="1:22" s="8" customFormat="1" ht="18" customHeight="1" thickBot="1" x14ac:dyDescent="0.3">
      <c r="A27" s="23"/>
      <c r="B27" s="30" t="s">
        <v>3</v>
      </c>
      <c r="C27" s="156">
        <v>71.930549379509813</v>
      </c>
      <c r="D27" s="155">
        <v>68.684590176464411</v>
      </c>
      <c r="E27" s="155">
        <v>77</v>
      </c>
      <c r="F27" s="154">
        <v>74.8</v>
      </c>
      <c r="G27" s="153">
        <v>77</v>
      </c>
      <c r="H27" s="35"/>
      <c r="I27" s="69"/>
      <c r="J27" s="152">
        <v>72.400000000000006</v>
      </c>
      <c r="K27" s="169">
        <f>+IF(ISERROR(J27-D27),"*",(J27-D27))</f>
        <v>3.7154098235355946</v>
      </c>
      <c r="L27" s="209"/>
      <c r="M27" s="209"/>
      <c r="N27" s="67"/>
      <c r="P27" s="111"/>
      <c r="Q27" s="111"/>
      <c r="R27" s="111"/>
      <c r="S27" s="111"/>
    </row>
    <row r="28" spans="1:22" ht="8.25" customHeight="1" thickBot="1" x14ac:dyDescent="0.3">
      <c r="A28" s="1"/>
      <c r="B28" s="32"/>
      <c r="C28" s="186"/>
      <c r="D28" s="186"/>
      <c r="E28" s="186"/>
      <c r="F28" s="186"/>
      <c r="G28" s="186"/>
      <c r="H28" s="36"/>
      <c r="I28" s="70"/>
      <c r="J28" s="186"/>
      <c r="K28" s="188"/>
      <c r="L28" s="213"/>
      <c r="M28" s="213"/>
      <c r="N28" s="9"/>
      <c r="P28" s="111"/>
      <c r="Q28" s="111"/>
      <c r="R28" s="111"/>
      <c r="S28" s="111"/>
      <c r="T28" s="8"/>
      <c r="U28" s="8"/>
      <c r="V28" s="8"/>
    </row>
    <row r="29" spans="1:22" s="8" customFormat="1" ht="18" customHeight="1" x14ac:dyDescent="0.25">
      <c r="A29" s="23"/>
      <c r="B29" s="31" t="s">
        <v>4</v>
      </c>
      <c r="C29" s="184">
        <v>69.456692736845653</v>
      </c>
      <c r="D29" s="183">
        <v>64.390457355231362</v>
      </c>
      <c r="E29" s="183">
        <v>67.400000000000006</v>
      </c>
      <c r="F29" s="182">
        <v>69.2</v>
      </c>
      <c r="G29" s="181">
        <v>69.400000000000006</v>
      </c>
      <c r="H29" s="35"/>
      <c r="I29" s="69"/>
      <c r="J29" s="180">
        <v>64.400000000000006</v>
      </c>
      <c r="K29" s="187">
        <f>+IF(ISERROR(J29-D29),"*",(J29-D29))</f>
        <v>9.5426447686435267E-3</v>
      </c>
      <c r="L29" s="209"/>
      <c r="M29" s="209"/>
      <c r="N29" s="67"/>
      <c r="P29" s="110"/>
      <c r="Q29" s="110"/>
      <c r="R29" s="110"/>
      <c r="S29" s="110"/>
      <c r="T29" s="6"/>
      <c r="U29" s="6"/>
      <c r="V29" s="6"/>
    </row>
    <row r="30" spans="1:22" s="8" customFormat="1" ht="18" customHeight="1" thickBot="1" x14ac:dyDescent="0.3">
      <c r="A30" s="23"/>
      <c r="B30" s="30" t="s">
        <v>5</v>
      </c>
      <c r="C30" s="156">
        <v>30.543330617949188</v>
      </c>
      <c r="D30" s="155">
        <v>35.609542644768652</v>
      </c>
      <c r="E30" s="155">
        <v>32.6</v>
      </c>
      <c r="F30" s="154">
        <v>30.8</v>
      </c>
      <c r="G30" s="153">
        <v>30.6</v>
      </c>
      <c r="H30" s="35"/>
      <c r="I30" s="69"/>
      <c r="J30" s="152">
        <v>35.6</v>
      </c>
      <c r="K30" s="169">
        <f>+IF(ISERROR(J30-D30),"*",(J30-D30))</f>
        <v>-9.5426447686506322E-3</v>
      </c>
      <c r="L30" s="209"/>
      <c r="M30" s="209"/>
      <c r="N30" s="67"/>
      <c r="P30" s="111"/>
      <c r="Q30" s="111"/>
      <c r="R30" s="111"/>
      <c r="S30" s="111"/>
    </row>
    <row r="31" spans="1:22" ht="12.95" customHeight="1" x14ac:dyDescent="0.25">
      <c r="A31"/>
      <c r="B31" s="44" t="s">
        <v>66</v>
      </c>
      <c r="C31"/>
      <c r="D31"/>
      <c r="E31"/>
      <c r="F31"/>
      <c r="G31"/>
      <c r="H31"/>
      <c r="I31" s="9"/>
      <c r="J31"/>
      <c r="K31"/>
      <c r="L31" s="9"/>
      <c r="M31" s="9"/>
      <c r="N31" s="9"/>
      <c r="P31" s="8"/>
      <c r="Q31" s="8"/>
      <c r="R31" s="8"/>
      <c r="S31" s="8"/>
      <c r="T31" s="8"/>
      <c r="U31" s="8"/>
      <c r="V31" s="8"/>
    </row>
    <row r="32" spans="1:22" ht="12.95" customHeight="1" x14ac:dyDescent="0.25">
      <c r="A32" s="1"/>
      <c r="B32" s="44" t="s">
        <v>178</v>
      </c>
      <c r="C32" s="147"/>
      <c r="D32" s="147"/>
      <c r="E32" s="147"/>
      <c r="F32" s="147"/>
      <c r="G32" s="147"/>
      <c r="H32"/>
      <c r="I32" s="9"/>
      <c r="J32" s="147"/>
      <c r="K32" s="147"/>
      <c r="L32" s="128"/>
      <c r="M32" s="147"/>
      <c r="N32" s="9"/>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231">
        <v>2.7639416696530188</v>
      </c>
      <c r="D35" s="167">
        <v>2.9950642976083772</v>
      </c>
      <c r="E35" s="167">
        <v>3</v>
      </c>
      <c r="F35" s="166">
        <v>2.5</v>
      </c>
      <c r="G35" s="165">
        <v>2.7</v>
      </c>
      <c r="H35" s="35"/>
      <c r="I35" s="69"/>
      <c r="J35" s="164">
        <v>2.8</v>
      </c>
      <c r="K35" s="163">
        <f>+IF(ISERROR(J35/D35-1),"*",(J35/D35-1))</f>
        <v>-6.5128584305899628E-2</v>
      </c>
      <c r="L35" s="207"/>
      <c r="M35" s="207"/>
      <c r="N35" s="67"/>
      <c r="P35" s="6"/>
      <c r="Q35" s="6"/>
      <c r="R35" s="6"/>
      <c r="S35" s="6"/>
      <c r="T35" s="6"/>
      <c r="U35" s="6"/>
      <c r="V35" s="6"/>
    </row>
    <row r="36" spans="1:22" s="8" customFormat="1" ht="18" customHeight="1" x14ac:dyDescent="0.25">
      <c r="A36" s="23"/>
      <c r="B36" s="29" t="s">
        <v>0</v>
      </c>
      <c r="C36" s="237" t="s">
        <v>91</v>
      </c>
      <c r="D36" s="237" t="s">
        <v>91</v>
      </c>
      <c r="E36" s="237" t="s">
        <v>207</v>
      </c>
      <c r="F36" s="236">
        <v>1.5</v>
      </c>
      <c r="G36" s="235">
        <v>2.2999999999999998</v>
      </c>
      <c r="H36" s="35"/>
      <c r="I36" s="69"/>
      <c r="J36" s="158">
        <v>1.6</v>
      </c>
      <c r="K36" s="157" t="str">
        <f>+IF(ISERROR(J36/D36-1),"*",(J36/D36-1))</f>
        <v>*</v>
      </c>
      <c r="L36" s="205"/>
      <c r="M36" s="205"/>
      <c r="N36" s="67"/>
    </row>
    <row r="37" spans="1:22" s="8" customFormat="1" ht="18" customHeight="1" x14ac:dyDescent="0.25">
      <c r="A37" s="23"/>
      <c r="B37" s="29" t="s">
        <v>1</v>
      </c>
      <c r="C37" s="161">
        <v>1.448868666847462</v>
      </c>
      <c r="D37" s="161">
        <v>1.5589787915949587</v>
      </c>
      <c r="E37" s="161">
        <v>1.5</v>
      </c>
      <c r="F37" s="160">
        <v>1.7</v>
      </c>
      <c r="G37" s="159">
        <v>1.2</v>
      </c>
      <c r="H37" s="35"/>
      <c r="I37" s="69"/>
      <c r="J37" s="158">
        <v>1.6</v>
      </c>
      <c r="K37" s="157">
        <f>+IF(ISERROR(J37/D37-1),"*",(J37/D37-1))</f>
        <v>2.631287136566729E-2</v>
      </c>
      <c r="L37" s="205"/>
      <c r="M37" s="205"/>
      <c r="N37" s="67"/>
    </row>
    <row r="38" spans="1:22" s="8" customFormat="1" ht="18" customHeight="1" x14ac:dyDescent="0.25">
      <c r="A38" s="23"/>
      <c r="B38" s="29" t="s">
        <v>2</v>
      </c>
      <c r="C38" s="161">
        <v>2.1806640408112883</v>
      </c>
      <c r="D38" s="161">
        <v>2.5163095644320737</v>
      </c>
      <c r="E38" s="161">
        <v>1.9</v>
      </c>
      <c r="F38" s="160">
        <v>1.9</v>
      </c>
      <c r="G38" s="159">
        <v>2.1</v>
      </c>
      <c r="H38" s="35"/>
      <c r="I38" s="69"/>
      <c r="J38" s="158">
        <v>2.2999999999999998</v>
      </c>
      <c r="K38" s="157">
        <f>+IF(ISERROR(J38/D38-1),"*",(J38/D38-1))</f>
        <v>-8.5963018020358106E-2</v>
      </c>
      <c r="L38" s="205"/>
      <c r="M38" s="205"/>
      <c r="N38" s="67"/>
    </row>
    <row r="39" spans="1:22" s="8" customFormat="1" ht="18" customHeight="1" thickBot="1" x14ac:dyDescent="0.3">
      <c r="A39" s="23"/>
      <c r="B39" s="30" t="s">
        <v>3</v>
      </c>
      <c r="C39" s="155">
        <v>3.3294479009569478</v>
      </c>
      <c r="D39" s="155">
        <v>3.559153237516441</v>
      </c>
      <c r="E39" s="155">
        <v>3.8</v>
      </c>
      <c r="F39" s="154">
        <v>3</v>
      </c>
      <c r="G39" s="153">
        <v>3.2</v>
      </c>
      <c r="H39" s="35"/>
      <c r="I39" s="69"/>
      <c r="J39" s="152">
        <v>3.3</v>
      </c>
      <c r="K39" s="151">
        <f>+IF(ISERROR(J39/D39-1),"*",(J39/D39-1))</f>
        <v>-7.2813172185100083E-2</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3">
        <v>3.2438662898970789</v>
      </c>
      <c r="D41" s="183">
        <v>3.3734154981301492</v>
      </c>
      <c r="E41" s="183">
        <v>3.4</v>
      </c>
      <c r="F41" s="182">
        <v>3</v>
      </c>
      <c r="G41" s="181">
        <v>3.2</v>
      </c>
      <c r="H41" s="35"/>
      <c r="I41" s="69"/>
      <c r="J41" s="180">
        <v>3.1</v>
      </c>
      <c r="K41" s="179">
        <f>+IF(ISERROR(J41/D41-1),"*",(J41/D41-1))</f>
        <v>-8.1050050988886624E-2</v>
      </c>
      <c r="L41" s="205"/>
      <c r="M41" s="177"/>
      <c r="N41" s="67"/>
    </row>
    <row r="42" spans="1:22" s="8" customFormat="1" ht="18" customHeight="1" thickBot="1" x14ac:dyDescent="0.3">
      <c r="A42" s="23"/>
      <c r="B42" s="30" t="s">
        <v>5</v>
      </c>
      <c r="C42" s="155">
        <v>2.1676305422848041</v>
      </c>
      <c r="D42" s="155">
        <v>2.5369112876609732</v>
      </c>
      <c r="E42" s="155">
        <v>2.5</v>
      </c>
      <c r="F42" s="154">
        <v>2</v>
      </c>
      <c r="G42" s="153">
        <v>2.2000000000000002</v>
      </c>
      <c r="H42" s="35"/>
      <c r="I42" s="69"/>
      <c r="J42" s="152">
        <v>2.5</v>
      </c>
      <c r="K42" s="151">
        <f>+IF(ISERROR(J42/D42-1),"*",(J42/D42-1))</f>
        <v>-1.4549695860672118E-2</v>
      </c>
      <c r="L42" s="205"/>
      <c r="M42" s="177"/>
      <c r="N42" s="67"/>
      <c r="P42" s="6"/>
      <c r="Q42" s="6"/>
      <c r="R42" s="6"/>
      <c r="S42" s="6"/>
      <c r="T42" s="6"/>
      <c r="U42" s="6"/>
      <c r="V42" s="6"/>
    </row>
    <row r="43" spans="1:22" s="8" customFormat="1" ht="18" customHeight="1" x14ac:dyDescent="0.25">
      <c r="A43" s="23"/>
      <c r="B43" s="44" t="s">
        <v>66</v>
      </c>
      <c r="C43" s="178"/>
      <c r="D43" s="178"/>
      <c r="E43" s="178"/>
      <c r="F43" s="178"/>
      <c r="G43" s="178"/>
      <c r="H43" s="35"/>
      <c r="I43" s="69"/>
      <c r="J43" s="178"/>
      <c r="K43" s="177"/>
      <c r="L43" s="205"/>
      <c r="M43" s="177"/>
      <c r="N43" s="67"/>
      <c r="P43" s="6"/>
      <c r="Q43" s="6"/>
      <c r="R43" s="6"/>
      <c r="S43" s="6"/>
      <c r="T43" s="6"/>
      <c r="U43" s="6"/>
      <c r="V43" s="6"/>
    </row>
    <row r="44" spans="1:22" ht="12.95" customHeight="1" x14ac:dyDescent="0.25">
      <c r="A44" s="1"/>
      <c r="B44" s="44" t="s">
        <v>178</v>
      </c>
      <c r="C44" s="38"/>
      <c r="D44" s="38"/>
      <c r="E44" s="38"/>
      <c r="F44" s="38"/>
      <c r="G44" s="38"/>
      <c r="H44" s="36"/>
      <c r="I44" s="70"/>
      <c r="J44" s="38"/>
      <c r="K44" s="38"/>
      <c r="L44" s="129"/>
      <c r="M44" s="38"/>
      <c r="N44" s="9"/>
      <c r="P44" s="8"/>
      <c r="Q44" s="8"/>
      <c r="R44" s="8"/>
      <c r="S44" s="8"/>
      <c r="T44" s="8"/>
      <c r="U44" s="8"/>
      <c r="V44" s="8"/>
    </row>
    <row r="45" spans="1:22" ht="24.75" customHeight="1" x14ac:dyDescent="0.25">
      <c r="A45" s="1"/>
      <c r="B45" s="12"/>
      <c r="C45" s="13"/>
      <c r="D45" s="13"/>
      <c r="E45" s="13"/>
      <c r="F45" s="13"/>
      <c r="G45" s="13"/>
      <c r="H45" s="9"/>
      <c r="I45" s="9"/>
      <c r="J45" s="13"/>
      <c r="K45" s="13"/>
      <c r="L45" s="13"/>
      <c r="M45" s="13"/>
      <c r="N45" s="9"/>
      <c r="P45" s="8"/>
      <c r="Q45" s="8"/>
      <c r="R45" s="8"/>
      <c r="S45" s="8"/>
      <c r="T45" s="8"/>
      <c r="U45" s="8"/>
      <c r="V45" s="8"/>
    </row>
    <row r="46" spans="1:22" ht="27.75" customHeight="1" thickBot="1" x14ac:dyDescent="0.3">
      <c r="A46" s="1"/>
      <c r="B46" s="12"/>
      <c r="C46" s="13"/>
      <c r="D46" s="13"/>
      <c r="E46" s="13"/>
      <c r="F46" s="13"/>
      <c r="G46" s="13"/>
      <c r="H46" s="9"/>
      <c r="I46" s="9"/>
      <c r="J46" s="13"/>
      <c r="K46" s="13"/>
      <c r="L46" s="13"/>
      <c r="M46" s="13"/>
      <c r="N46" s="9"/>
    </row>
    <row r="47" spans="1:22"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2" s="8" customFormat="1" ht="18" customHeight="1" x14ac:dyDescent="0.25">
      <c r="A48" s="23"/>
      <c r="B48" s="26" t="s">
        <v>6</v>
      </c>
      <c r="C48" s="176">
        <v>100</v>
      </c>
      <c r="D48" s="175">
        <v>100</v>
      </c>
      <c r="E48" s="175">
        <v>100</v>
      </c>
      <c r="F48" s="174">
        <v>100</v>
      </c>
      <c r="G48" s="173">
        <v>100</v>
      </c>
      <c r="H48" s="5"/>
      <c r="I48" s="67"/>
      <c r="J48" s="172">
        <v>100</v>
      </c>
      <c r="K48" s="171">
        <f t="shared" ref="K48:K56" si="1">+IF(ISERROR(J48-D48),"*",(J48-D48))</f>
        <v>0</v>
      </c>
      <c r="L48" s="211"/>
      <c r="M48" s="210"/>
      <c r="N48" s="67"/>
      <c r="P48" s="6"/>
      <c r="Q48" s="6"/>
      <c r="R48" s="6"/>
      <c r="S48" s="6"/>
      <c r="T48" s="6"/>
      <c r="U48" s="6"/>
      <c r="V48" s="6"/>
    </row>
    <row r="49" spans="1:22" s="8" customFormat="1" ht="18" customHeight="1" x14ac:dyDescent="0.25">
      <c r="A49" s="23"/>
      <c r="B49" s="24" t="s">
        <v>7</v>
      </c>
      <c r="C49" s="162">
        <v>7.2997910212958361</v>
      </c>
      <c r="D49" s="161">
        <v>6.3122340374712174</v>
      </c>
      <c r="E49" s="161">
        <v>5.2</v>
      </c>
      <c r="F49" s="160">
        <v>3.8</v>
      </c>
      <c r="G49" s="159">
        <v>6.2</v>
      </c>
      <c r="H49" s="5"/>
      <c r="I49" s="67"/>
      <c r="J49" s="158">
        <v>5.9</v>
      </c>
      <c r="K49" s="170">
        <f t="shared" si="1"/>
        <v>-0.41223403747121701</v>
      </c>
      <c r="L49" s="209"/>
      <c r="M49" s="209"/>
      <c r="N49" s="67"/>
      <c r="P49" s="6"/>
      <c r="Q49" s="6"/>
      <c r="R49" s="6"/>
      <c r="S49" s="6"/>
      <c r="T49" s="6"/>
      <c r="U49" s="6"/>
      <c r="V49" s="6"/>
    </row>
    <row r="50" spans="1:22" s="8" customFormat="1" ht="18" customHeight="1" x14ac:dyDescent="0.25">
      <c r="A50" s="23"/>
      <c r="B50" s="24" t="s">
        <v>8</v>
      </c>
      <c r="C50" s="162">
        <v>11.011419093385548</v>
      </c>
      <c r="D50" s="161">
        <v>9.5662052031681437</v>
      </c>
      <c r="E50" s="161">
        <v>10.4</v>
      </c>
      <c r="F50" s="160">
        <v>13.5</v>
      </c>
      <c r="G50" s="159">
        <v>14.2</v>
      </c>
      <c r="H50" s="35"/>
      <c r="I50" s="69"/>
      <c r="J50" s="158">
        <v>10.8</v>
      </c>
      <c r="K50" s="170">
        <f t="shared" si="1"/>
        <v>1.233794796831857</v>
      </c>
      <c r="L50" s="209"/>
      <c r="M50" s="208"/>
      <c r="N50" s="67"/>
    </row>
    <row r="51" spans="1:22" s="8" customFormat="1" ht="18" customHeight="1" x14ac:dyDescent="0.25">
      <c r="A51" s="23"/>
      <c r="B51" s="24" t="s">
        <v>9</v>
      </c>
      <c r="C51" s="162">
        <v>10.471650081648361</v>
      </c>
      <c r="D51" s="161">
        <v>14.130402132477284</v>
      </c>
      <c r="E51" s="161">
        <v>12.8</v>
      </c>
      <c r="F51" s="160">
        <v>10.5</v>
      </c>
      <c r="G51" s="159">
        <v>9</v>
      </c>
      <c r="H51" s="35"/>
      <c r="I51" s="69"/>
      <c r="J51" s="158">
        <v>14.3</v>
      </c>
      <c r="K51" s="170">
        <f t="shared" si="1"/>
        <v>0.16959786752271633</v>
      </c>
      <c r="L51" s="209"/>
      <c r="M51" s="208"/>
      <c r="N51" s="67"/>
    </row>
    <row r="52" spans="1:22" s="8" customFormat="1" ht="18" customHeight="1" x14ac:dyDescent="0.25">
      <c r="A52" s="23"/>
      <c r="B52" s="24" t="s">
        <v>10</v>
      </c>
      <c r="C52" s="162">
        <v>15.281471987324885</v>
      </c>
      <c r="D52" s="161">
        <v>13.505754440272483</v>
      </c>
      <c r="E52" s="161">
        <v>14.8</v>
      </c>
      <c r="F52" s="160">
        <v>10.7</v>
      </c>
      <c r="G52" s="159">
        <v>9.6999999999999993</v>
      </c>
      <c r="H52" s="35"/>
      <c r="I52" s="69"/>
      <c r="J52" s="158">
        <v>12.9</v>
      </c>
      <c r="K52" s="170">
        <f t="shared" si="1"/>
        <v>-0.6057544402724826</v>
      </c>
      <c r="L52" s="209"/>
      <c r="M52" s="208"/>
      <c r="N52" s="67"/>
    </row>
    <row r="53" spans="1:22" s="8" customFormat="1" ht="18" customHeight="1" x14ac:dyDescent="0.25">
      <c r="A53" s="23"/>
      <c r="B53" s="24" t="s">
        <v>11</v>
      </c>
      <c r="C53" s="162">
        <v>8.2162238286169096</v>
      </c>
      <c r="D53" s="161">
        <v>9.2767214117152506</v>
      </c>
      <c r="E53" s="161">
        <v>8.8000000000000007</v>
      </c>
      <c r="F53" s="160">
        <v>8</v>
      </c>
      <c r="G53" s="159">
        <v>7</v>
      </c>
      <c r="H53" s="35"/>
      <c r="I53" s="69"/>
      <c r="J53" s="158">
        <v>10.7</v>
      </c>
      <c r="K53" s="170">
        <f t="shared" si="1"/>
        <v>1.4232785882847487</v>
      </c>
      <c r="L53" s="209"/>
      <c r="M53" s="208"/>
      <c r="N53" s="67"/>
    </row>
    <row r="54" spans="1:22" s="8" customFormat="1" ht="18" customHeight="1" x14ac:dyDescent="0.25">
      <c r="A54" s="23"/>
      <c r="B54" s="24" t="s">
        <v>12</v>
      </c>
      <c r="C54" s="162">
        <v>6.8875134990714137</v>
      </c>
      <c r="D54" s="161">
        <v>12.194651609389778</v>
      </c>
      <c r="E54" s="161">
        <v>13.5</v>
      </c>
      <c r="F54" s="160">
        <v>12</v>
      </c>
      <c r="G54" s="159">
        <v>6</v>
      </c>
      <c r="H54" s="35"/>
      <c r="I54" s="69"/>
      <c r="J54" s="158">
        <v>9</v>
      </c>
      <c r="K54" s="170">
        <f t="shared" si="1"/>
        <v>-3.1946516093897781</v>
      </c>
      <c r="L54" s="209"/>
      <c r="M54" s="208"/>
      <c r="N54" s="67"/>
    </row>
    <row r="55" spans="1:22" s="8" customFormat="1" ht="18" customHeight="1" x14ac:dyDescent="0.25">
      <c r="A55" s="23"/>
      <c r="B55" s="24" t="s">
        <v>13</v>
      </c>
      <c r="C55" s="162">
        <v>28.560998987336095</v>
      </c>
      <c r="D55" s="161">
        <v>21.863032283336679</v>
      </c>
      <c r="E55" s="161">
        <v>21.9</v>
      </c>
      <c r="F55" s="160">
        <v>25.3</v>
      </c>
      <c r="G55" s="159">
        <v>27.6</v>
      </c>
      <c r="H55" s="35"/>
      <c r="I55" s="69"/>
      <c r="J55" s="158">
        <v>22.3</v>
      </c>
      <c r="K55" s="170">
        <f t="shared" si="1"/>
        <v>0.43696771666332168</v>
      </c>
      <c r="L55" s="209"/>
      <c r="M55" s="208"/>
      <c r="N55" s="67"/>
    </row>
    <row r="56" spans="1:22" s="8" customFormat="1" ht="18" customHeight="1" thickBot="1" x14ac:dyDescent="0.3">
      <c r="A56" s="23"/>
      <c r="B56" s="25" t="s">
        <v>14</v>
      </c>
      <c r="C56" s="156">
        <v>12.270952520636296</v>
      </c>
      <c r="D56" s="155">
        <v>13.151002703813045</v>
      </c>
      <c r="E56" s="155">
        <v>12.6</v>
      </c>
      <c r="F56" s="154">
        <v>16</v>
      </c>
      <c r="G56" s="153">
        <v>20.3</v>
      </c>
      <c r="H56" s="35"/>
      <c r="I56" s="69"/>
      <c r="J56" s="152">
        <v>14.2</v>
      </c>
      <c r="K56" s="169">
        <f t="shared" si="1"/>
        <v>1.048997296186954</v>
      </c>
      <c r="L56" s="209"/>
      <c r="M56" s="208"/>
      <c r="N56" s="67"/>
    </row>
    <row r="57" spans="1:22" s="8" customFormat="1" ht="12.95" customHeight="1" x14ac:dyDescent="0.25">
      <c r="A57" s="67"/>
      <c r="B57" s="124"/>
      <c r="C57" s="234"/>
      <c r="D57" s="234"/>
      <c r="E57" s="234"/>
      <c r="F57" s="234"/>
      <c r="G57" s="234"/>
      <c r="H57" s="69"/>
      <c r="I57" s="69"/>
      <c r="J57" s="234"/>
      <c r="K57" s="209"/>
      <c r="L57" s="209"/>
      <c r="M57" s="209"/>
      <c r="N57" s="67"/>
    </row>
    <row r="58" spans="1:22" ht="12.95" customHeight="1" x14ac:dyDescent="0.25">
      <c r="A58" s="1"/>
      <c r="B58" s="44"/>
      <c r="C58" s="38"/>
      <c r="D58" s="38"/>
      <c r="E58" s="38"/>
      <c r="F58" s="38"/>
      <c r="G58" s="38"/>
      <c r="H58" s="36"/>
      <c r="I58" s="70"/>
      <c r="J58" s="38"/>
      <c r="K58" s="38"/>
      <c r="L58" s="129"/>
      <c r="M58" s="38"/>
      <c r="N58" s="9"/>
      <c r="P58" s="8"/>
      <c r="Q58" s="8"/>
      <c r="R58" s="8"/>
      <c r="S58" s="8"/>
      <c r="T58" s="8"/>
      <c r="U58" s="8"/>
      <c r="V58" s="8"/>
    </row>
    <row r="59" spans="1:22"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2"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2" s="8" customFormat="1" ht="18" customHeight="1" x14ac:dyDescent="0.25">
      <c r="A61" s="23"/>
      <c r="B61" s="26" t="s">
        <v>6</v>
      </c>
      <c r="C61" s="168">
        <v>2.7639416696530188</v>
      </c>
      <c r="D61" s="167">
        <v>2.9950642976083772</v>
      </c>
      <c r="E61" s="167">
        <v>3</v>
      </c>
      <c r="F61" s="166">
        <v>2.5</v>
      </c>
      <c r="G61" s="165">
        <v>2.7</v>
      </c>
      <c r="H61" s="5"/>
      <c r="I61" s="67"/>
      <c r="J61" s="164">
        <v>2.8</v>
      </c>
      <c r="K61" s="163">
        <f t="shared" ref="K61:K69" si="2">+IF(ISERROR(J61/D61-1),"*",(J61/D61-1))</f>
        <v>-6.5128584305899628E-2</v>
      </c>
      <c r="L61" s="207"/>
      <c r="M61" s="206"/>
      <c r="N61" s="67"/>
      <c r="P61" s="6"/>
      <c r="Q61" s="6"/>
      <c r="R61" s="6"/>
      <c r="S61" s="6"/>
      <c r="T61" s="6"/>
      <c r="U61" s="6"/>
      <c r="V61" s="6"/>
    </row>
    <row r="62" spans="1:22" s="8" customFormat="1" ht="18" customHeight="1" x14ac:dyDescent="0.25">
      <c r="A62" s="23"/>
      <c r="B62" s="24" t="s">
        <v>7</v>
      </c>
      <c r="C62" s="162">
        <v>2.9546753855917003</v>
      </c>
      <c r="D62" s="161">
        <v>2.7113103216413679</v>
      </c>
      <c r="E62" s="161">
        <v>2.9</v>
      </c>
      <c r="F62" s="160">
        <v>2</v>
      </c>
      <c r="G62" s="159">
        <v>2.2999999999999998</v>
      </c>
      <c r="H62" s="35"/>
      <c r="I62" s="69"/>
      <c r="J62" s="158">
        <v>3</v>
      </c>
      <c r="K62" s="157">
        <f t="shared" si="2"/>
        <v>0.10647607396849579</v>
      </c>
      <c r="L62" s="205"/>
      <c r="M62" s="205"/>
      <c r="N62" s="67"/>
      <c r="P62" s="6"/>
      <c r="Q62" s="6"/>
      <c r="R62" s="6"/>
      <c r="S62" s="6"/>
      <c r="T62" s="6"/>
      <c r="U62" s="6"/>
      <c r="V62" s="6"/>
    </row>
    <row r="63" spans="1:22" s="8" customFormat="1" ht="18" customHeight="1" x14ac:dyDescent="0.25">
      <c r="A63" s="23"/>
      <c r="B63" s="24" t="s">
        <v>8</v>
      </c>
      <c r="C63" s="162">
        <v>2.3506032009515283</v>
      </c>
      <c r="D63" s="161">
        <v>2.1295008818037351</v>
      </c>
      <c r="E63" s="161">
        <v>2.7</v>
      </c>
      <c r="F63" s="160">
        <v>2</v>
      </c>
      <c r="G63" s="159">
        <v>2.5</v>
      </c>
      <c r="H63" s="35"/>
      <c r="I63" s="69"/>
      <c r="J63" s="158">
        <v>2.5</v>
      </c>
      <c r="K63" s="157">
        <f t="shared" si="2"/>
        <v>0.17398401727002044</v>
      </c>
      <c r="L63" s="205"/>
      <c r="M63" s="177"/>
      <c r="N63" s="67"/>
    </row>
    <row r="64" spans="1:22" s="8" customFormat="1" ht="18" customHeight="1" x14ac:dyDescent="0.25">
      <c r="A64" s="23"/>
      <c r="B64" s="24" t="s">
        <v>9</v>
      </c>
      <c r="C64" s="162">
        <v>2.6224558253588923</v>
      </c>
      <c r="D64" s="161">
        <v>3.2917917137980535</v>
      </c>
      <c r="E64" s="161">
        <v>3.1</v>
      </c>
      <c r="F64" s="160">
        <v>2.5</v>
      </c>
      <c r="G64" s="159">
        <v>2.2999999999999998</v>
      </c>
      <c r="H64" s="35"/>
      <c r="I64" s="69"/>
      <c r="J64" s="158">
        <v>3.1</v>
      </c>
      <c r="K64" s="157">
        <f t="shared" si="2"/>
        <v>-5.8263623726291347E-2</v>
      </c>
      <c r="L64" s="205"/>
      <c r="M64" s="177"/>
      <c r="N64" s="67"/>
    </row>
    <row r="65" spans="1:22" s="8" customFormat="1" ht="18" customHeight="1" x14ac:dyDescent="0.25">
      <c r="A65" s="23"/>
      <c r="B65" s="24" t="s">
        <v>10</v>
      </c>
      <c r="C65" s="162">
        <v>1.9757239539671905</v>
      </c>
      <c r="D65" s="161">
        <v>2.2726583897778125</v>
      </c>
      <c r="E65" s="161">
        <v>2.4</v>
      </c>
      <c r="F65" s="160">
        <v>1.9</v>
      </c>
      <c r="G65" s="159">
        <v>1.8</v>
      </c>
      <c r="H65" s="35"/>
      <c r="I65" s="69"/>
      <c r="J65" s="158">
        <v>2</v>
      </c>
      <c r="K65" s="157">
        <f t="shared" si="2"/>
        <v>-0.11997332771357205</v>
      </c>
      <c r="L65" s="205"/>
      <c r="M65" s="177"/>
      <c r="N65" s="67"/>
    </row>
    <row r="66" spans="1:22" s="8" customFormat="1" ht="18" customHeight="1" x14ac:dyDescent="0.25">
      <c r="A66" s="23"/>
      <c r="B66" s="24" t="s">
        <v>11</v>
      </c>
      <c r="C66" s="162">
        <v>2.1535161875929663</v>
      </c>
      <c r="D66" s="161">
        <v>2.4804264155821412</v>
      </c>
      <c r="E66" s="161">
        <v>2</v>
      </c>
      <c r="F66" s="160">
        <v>1.6</v>
      </c>
      <c r="G66" s="159">
        <v>1.8</v>
      </c>
      <c r="H66" s="35"/>
      <c r="I66" s="69"/>
      <c r="J66" s="158">
        <v>2.2000000000000002</v>
      </c>
      <c r="K66" s="157">
        <f t="shared" si="2"/>
        <v>-0.11305572857170476</v>
      </c>
      <c r="L66" s="205"/>
      <c r="M66" s="177"/>
      <c r="N66" s="67"/>
    </row>
    <row r="67" spans="1:22" s="8" customFormat="1" ht="18" customHeight="1" x14ac:dyDescent="0.25">
      <c r="A67" s="23"/>
      <c r="B67" s="24" t="s">
        <v>12</v>
      </c>
      <c r="C67" s="162">
        <v>2.6765517874879881</v>
      </c>
      <c r="D67" s="161">
        <v>3.6738364901000735</v>
      </c>
      <c r="E67" s="161">
        <v>3.8</v>
      </c>
      <c r="F67" s="160">
        <v>2.9</v>
      </c>
      <c r="G67" s="159">
        <v>2.2000000000000002</v>
      </c>
      <c r="H67" s="35"/>
      <c r="I67" s="69"/>
      <c r="J67" s="158">
        <v>2.5</v>
      </c>
      <c r="K67" s="157">
        <f t="shared" si="2"/>
        <v>-0.31951244789016153</v>
      </c>
      <c r="L67" s="205"/>
      <c r="M67" s="177"/>
      <c r="N67" s="67"/>
    </row>
    <row r="68" spans="1:22" s="8" customFormat="1" ht="18" customHeight="1" x14ac:dyDescent="0.25">
      <c r="A68" s="23"/>
      <c r="B68" s="24" t="s">
        <v>13</v>
      </c>
      <c r="C68" s="162">
        <v>4.4855299340106694</v>
      </c>
      <c r="D68" s="161">
        <v>4.2550684845938056</v>
      </c>
      <c r="E68" s="161">
        <v>4.2</v>
      </c>
      <c r="F68" s="160">
        <v>4</v>
      </c>
      <c r="G68" s="159">
        <v>4.8</v>
      </c>
      <c r="H68" s="35"/>
      <c r="I68" s="69"/>
      <c r="J68" s="158">
        <v>4.3</v>
      </c>
      <c r="K68" s="157">
        <f t="shared" si="2"/>
        <v>1.055952814129224E-2</v>
      </c>
      <c r="L68" s="205"/>
      <c r="M68" s="177"/>
      <c r="N68" s="67"/>
    </row>
    <row r="69" spans="1:22" s="8" customFormat="1" ht="18" customHeight="1" thickBot="1" x14ac:dyDescent="0.3">
      <c r="A69" s="23"/>
      <c r="B69" s="25" t="s">
        <v>14</v>
      </c>
      <c r="C69" s="156">
        <v>3.3725732013910967</v>
      </c>
      <c r="D69" s="155">
        <v>4.298215538862892</v>
      </c>
      <c r="E69" s="155">
        <v>3.6</v>
      </c>
      <c r="F69" s="154">
        <v>4.3</v>
      </c>
      <c r="G69" s="153">
        <v>4.7</v>
      </c>
      <c r="H69" s="35"/>
      <c r="I69" s="69"/>
      <c r="J69" s="152">
        <v>3.8</v>
      </c>
      <c r="K69" s="151">
        <f t="shared" si="2"/>
        <v>-0.11591218131296799</v>
      </c>
      <c r="L69" s="205"/>
      <c r="M69" s="177"/>
      <c r="N69" s="67"/>
    </row>
    <row r="70" spans="1:22" ht="12.95" customHeight="1" x14ac:dyDescent="0.25">
      <c r="A70" s="1"/>
      <c r="B70" s="44"/>
      <c r="C70" s="38"/>
      <c r="D70" s="38"/>
      <c r="E70" s="38"/>
      <c r="F70" s="38"/>
      <c r="G70" s="38"/>
      <c r="H70" s="36"/>
      <c r="I70" s="70"/>
      <c r="J70" s="38"/>
      <c r="K70" s="38"/>
      <c r="L70" s="129"/>
      <c r="M70" s="38"/>
      <c r="N70" s="9"/>
      <c r="P70" s="8"/>
      <c r="Q70" s="8"/>
      <c r="R70" s="8"/>
      <c r="S70" s="8"/>
      <c r="T70" s="8"/>
      <c r="U70" s="8"/>
      <c r="V70" s="8"/>
    </row>
    <row r="71" spans="1:22" ht="15.75" x14ac:dyDescent="0.25">
      <c r="P71" s="8"/>
      <c r="Q71" s="8"/>
      <c r="R71" s="8"/>
      <c r="S71" s="8"/>
      <c r="T71" s="8"/>
      <c r="U71" s="8"/>
      <c r="V71" s="8"/>
    </row>
  </sheetData>
  <conditionalFormatting sqref="L22:M22">
    <cfRule type="cellIs" dxfId="293" priority="18" operator="between">
      <formula>-0.01</formula>
      <formula>0.01</formula>
    </cfRule>
  </conditionalFormatting>
  <conditionalFormatting sqref="W15 K48:M57 K23:M30">
    <cfRule type="cellIs" dxfId="292" priority="15" operator="lessThan">
      <formula>-0.01</formula>
    </cfRule>
    <cfRule type="cellIs" dxfId="291" priority="16" operator="greaterThan">
      <formula>0.01</formula>
    </cfRule>
    <cfRule type="cellIs" dxfId="290" priority="17" operator="between">
      <formula>-0.01</formula>
      <formula>0.01</formula>
    </cfRule>
  </conditionalFormatting>
  <conditionalFormatting sqref="K6:L16">
    <cfRule type="cellIs" dxfId="289" priority="12" operator="equal">
      <formula>0</formula>
    </cfRule>
    <cfRule type="cellIs" dxfId="288" priority="13" operator="lessThanOrEqual">
      <formula>0.001</formula>
    </cfRule>
    <cfRule type="cellIs" dxfId="287" priority="14" operator="greaterThanOrEqual">
      <formula>0.001</formula>
    </cfRule>
  </conditionalFormatting>
  <conditionalFormatting sqref="K61:M69">
    <cfRule type="cellIs" dxfId="286" priority="9" operator="greaterThanOrEqual">
      <formula>0.001</formula>
    </cfRule>
    <cfRule type="cellIs" dxfId="285" priority="10" operator="lessThanOrEqual">
      <formula>0.001</formula>
    </cfRule>
    <cfRule type="cellIs" dxfId="284" priority="11" operator="equal">
      <formula>0</formula>
    </cfRule>
  </conditionalFormatting>
  <conditionalFormatting sqref="K40:M40">
    <cfRule type="cellIs" dxfId="283" priority="7" operator="lessThan">
      <formula>0.02</formula>
    </cfRule>
    <cfRule type="cellIs" dxfId="282" priority="8" operator="greaterThan">
      <formula>0.02</formula>
    </cfRule>
  </conditionalFormatting>
  <conditionalFormatting sqref="K41:M43 K35:M39">
    <cfRule type="cellIs" dxfId="281" priority="4" operator="greaterThanOrEqual">
      <formula>0.001</formula>
    </cfRule>
    <cfRule type="cellIs" dxfId="280" priority="5" operator="lessThanOrEqual">
      <formula>0.001</formula>
    </cfRule>
    <cfRule type="cellIs" dxfId="279" priority="6" operator="equal">
      <formula>0</formula>
    </cfRule>
  </conditionalFormatting>
  <conditionalFormatting sqref="P15">
    <cfRule type="cellIs" dxfId="278" priority="1" operator="lessThan">
      <formula>-0.01</formula>
    </cfRule>
    <cfRule type="cellIs" dxfId="277" priority="2" operator="greaterThan">
      <formula>0.01</formula>
    </cfRule>
    <cfRule type="cellIs" dxfId="276"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1"/>
  <sheetViews>
    <sheetView showGridLines="0" showRowColHeaders="0" zoomScale="85"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4" style="6" customWidth="1"/>
    <col min="10" max="10" width="16" style="7" customWidth="1"/>
    <col min="11" max="11" width="16.85546875" style="7" customWidth="1"/>
    <col min="12" max="12" width="3.140625" style="7" customWidth="1"/>
    <col min="13" max="13" width="16.85546875" style="7" customWidth="1"/>
    <col min="14" max="14" width="10"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c r="V5" s="93"/>
      <c r="W5" s="93"/>
      <c r="X5" s="93"/>
      <c r="Y5" s="93"/>
      <c r="Z5" s="93"/>
      <c r="AA5" s="93"/>
      <c r="AB5" s="93"/>
      <c r="AC5" s="93"/>
      <c r="AD5" s="93"/>
    </row>
    <row r="6" spans="1:30" s="8" customFormat="1" ht="18" customHeight="1" x14ac:dyDescent="0.25">
      <c r="A6" s="23"/>
      <c r="B6" s="47" t="s">
        <v>112</v>
      </c>
      <c r="C6" s="204">
        <v>21.772860000000001</v>
      </c>
      <c r="D6" s="203">
        <v>22.418240000000001</v>
      </c>
      <c r="E6" s="203">
        <v>20.2</v>
      </c>
      <c r="F6" s="202">
        <v>17.3</v>
      </c>
      <c r="G6" s="201">
        <v>25.6</v>
      </c>
      <c r="H6" s="5"/>
      <c r="I6" s="67"/>
      <c r="J6" s="229">
        <v>23.5</v>
      </c>
      <c r="K6" s="179">
        <f>+IF(ISERROR(J6/D6-1),"*",(J6/D6-1))</f>
        <v>4.8253564954251482E-2</v>
      </c>
      <c r="L6" s="205"/>
      <c r="M6" s="228">
        <f>+SUM(E6:G6,J6)</f>
        <v>86.6</v>
      </c>
      <c r="N6" s="67"/>
      <c r="V6" s="94"/>
      <c r="W6" s="95"/>
      <c r="X6" s="95"/>
      <c r="Y6" s="95"/>
      <c r="Z6" s="95"/>
      <c r="AA6" s="95"/>
      <c r="AB6" s="95"/>
      <c r="AC6" s="95"/>
      <c r="AD6" s="94"/>
    </row>
    <row r="7" spans="1:30" s="8" customFormat="1" ht="18" customHeight="1" x14ac:dyDescent="0.25">
      <c r="A7" s="23"/>
      <c r="B7" s="48" t="s">
        <v>113</v>
      </c>
      <c r="C7" s="199">
        <v>9.3390662500000001</v>
      </c>
      <c r="D7" s="198">
        <v>9.5308550000000007</v>
      </c>
      <c r="E7" s="198">
        <v>7.3</v>
      </c>
      <c r="F7" s="197">
        <v>6.2</v>
      </c>
      <c r="G7" s="196">
        <v>9.6</v>
      </c>
      <c r="H7" s="5"/>
      <c r="I7" s="67"/>
      <c r="J7" s="227">
        <v>8.9</v>
      </c>
      <c r="K7" s="157">
        <f>+IF(ISERROR(J7/D7-1),"*",(J7/D7-1))</f>
        <v>-6.6190808694498116E-2</v>
      </c>
      <c r="L7" s="205"/>
      <c r="M7" s="226">
        <f>+SUM(E7:G7,J7)</f>
        <v>32</v>
      </c>
      <c r="N7" s="67"/>
      <c r="V7" s="94"/>
      <c r="W7" s="91"/>
      <c r="X7" s="91" t="str">
        <f>+C5</f>
        <v>TRIM 3 2015</v>
      </c>
      <c r="Y7" s="91" t="str">
        <f>+D5</f>
        <v>TRIM 4 2015</v>
      </c>
      <c r="Z7" s="91" t="str">
        <f>+E5</f>
        <v>TRIM 1 2016</v>
      </c>
      <c r="AA7" s="91" t="str">
        <f>+F5</f>
        <v>TRIM 2 2016</v>
      </c>
      <c r="AB7" s="91" t="str">
        <f>+G5</f>
        <v>TRIM 3 2016</v>
      </c>
      <c r="AC7" s="95" t="str">
        <f>+J5</f>
        <v>TRIM 4 2016</v>
      </c>
      <c r="AD7" s="94"/>
    </row>
    <row r="8" spans="1:30" s="8" customFormat="1" ht="18" customHeight="1" x14ac:dyDescent="0.25">
      <c r="A8" s="23"/>
      <c r="B8" s="48" t="s">
        <v>114</v>
      </c>
      <c r="C8" s="199">
        <v>102.30200000000001</v>
      </c>
      <c r="D8" s="198">
        <v>100.3065</v>
      </c>
      <c r="E8" s="198">
        <v>70.3</v>
      </c>
      <c r="F8" s="197">
        <v>58.2</v>
      </c>
      <c r="G8" s="196">
        <v>94.8</v>
      </c>
      <c r="H8" s="5"/>
      <c r="I8" s="67"/>
      <c r="J8" s="227">
        <v>76.7</v>
      </c>
      <c r="K8" s="157">
        <f>+IF(ISERROR(J8/D8-1),"*",(J8/D8-1))</f>
        <v>-0.2353436716464038</v>
      </c>
      <c r="L8" s="205"/>
      <c r="M8" s="226">
        <f>+SUM(E8:G8,J8)</f>
        <v>300</v>
      </c>
      <c r="N8" s="67"/>
      <c r="V8" s="94"/>
      <c r="W8" s="91" t="str">
        <f>+VLOOKUP($P$4,$B$5:$J$16,1,0)</f>
        <v>Volumen (Mio consumiciones)</v>
      </c>
      <c r="X8" s="91">
        <f>+VLOOKUP($P$4,$B$5:$J$16,2,0)</f>
        <v>21.772860000000001</v>
      </c>
      <c r="Y8" s="91">
        <f>+VLOOKUP($P$4,$B$5:$J$16,3,0)</f>
        <v>22.418240000000001</v>
      </c>
      <c r="Z8" s="91">
        <f>+VLOOKUP($P$4,$B$5:$J$16,4,0)</f>
        <v>20.2</v>
      </c>
      <c r="AA8" s="91">
        <f>+VLOOKUP($P$4,$B$5:$J$16,5,0)</f>
        <v>17.3</v>
      </c>
      <c r="AB8" s="91">
        <f>+VLOOKUP($P$4,$B$5:$J$16,6,0)</f>
        <v>25.6</v>
      </c>
      <c r="AC8" s="91">
        <f>+VLOOKUP($P$4,$B$5:$J$16,9,0)</f>
        <v>23.5</v>
      </c>
      <c r="AD8" s="94"/>
    </row>
    <row r="9" spans="1:30" s="8" customFormat="1" ht="18" customHeight="1" x14ac:dyDescent="0.25">
      <c r="A9" s="23"/>
      <c r="B9" s="48" t="s">
        <v>158</v>
      </c>
      <c r="C9" s="199">
        <v>13.311051564259134</v>
      </c>
      <c r="D9" s="198">
        <v>14.977951532870213</v>
      </c>
      <c r="E9" s="198">
        <v>12.3</v>
      </c>
      <c r="F9" s="197">
        <v>9.4</v>
      </c>
      <c r="G9" s="196">
        <v>11.8</v>
      </c>
      <c r="H9" s="5"/>
      <c r="I9" s="67"/>
      <c r="J9" s="227">
        <v>12.2</v>
      </c>
      <c r="K9" s="170">
        <f>+IF(ISERROR(J9-D9),"*",(J9-D9))</f>
        <v>-2.7779515328702136</v>
      </c>
      <c r="L9" s="209"/>
      <c r="M9" s="226"/>
      <c r="N9" s="67"/>
      <c r="V9" s="94"/>
      <c r="W9" s="95"/>
      <c r="X9" s="95"/>
      <c r="Y9" s="95"/>
      <c r="Z9" s="95"/>
      <c r="AA9" s="95"/>
      <c r="AB9" s="95"/>
      <c r="AC9" s="95"/>
      <c r="AD9" s="94"/>
    </row>
    <row r="10" spans="1:30" s="8" customFormat="1" ht="18" customHeight="1" x14ac:dyDescent="0.25">
      <c r="A10" s="23"/>
      <c r="B10" s="48" t="s">
        <v>115</v>
      </c>
      <c r="C10" s="199">
        <v>2.8</v>
      </c>
      <c r="D10" s="198">
        <v>2.6</v>
      </c>
      <c r="E10" s="198">
        <v>2.7</v>
      </c>
      <c r="F10" s="197">
        <v>3.1</v>
      </c>
      <c r="G10" s="196">
        <v>3.8</v>
      </c>
      <c r="H10" s="5"/>
      <c r="I10" s="67"/>
      <c r="J10" s="227">
        <v>2.9</v>
      </c>
      <c r="K10" s="157">
        <f t="shared" ref="K10:K16" si="0">+IF(ISERROR(J10/D10-1),"*",(J10/D10-1))</f>
        <v>0.11538461538461542</v>
      </c>
      <c r="L10" s="205"/>
      <c r="M10" s="226"/>
      <c r="N10" s="67"/>
      <c r="V10" s="94"/>
      <c r="W10" s="95"/>
      <c r="X10" s="95"/>
      <c r="Y10" s="95"/>
      <c r="Z10" s="95"/>
      <c r="AA10" s="95"/>
      <c r="AB10" s="95"/>
      <c r="AC10" s="95"/>
      <c r="AD10" s="94"/>
    </row>
    <row r="11" spans="1:30" s="8" customFormat="1" ht="18" customHeight="1" x14ac:dyDescent="0.25">
      <c r="A11" s="23"/>
      <c r="B11" s="48" t="s">
        <v>108</v>
      </c>
      <c r="C11" s="199">
        <v>5</v>
      </c>
      <c r="D11" s="198">
        <v>4.5999999999999996</v>
      </c>
      <c r="E11" s="198">
        <v>5.0999999999999996</v>
      </c>
      <c r="F11" s="197">
        <v>5.7</v>
      </c>
      <c r="G11" s="196">
        <v>6.7</v>
      </c>
      <c r="H11" s="5"/>
      <c r="I11" s="67"/>
      <c r="J11" s="227">
        <v>6</v>
      </c>
      <c r="K11" s="157">
        <f t="shared" si="0"/>
        <v>0.30434782608695654</v>
      </c>
      <c r="L11" s="205"/>
      <c r="M11" s="226"/>
      <c r="N11" s="67"/>
      <c r="V11" s="94"/>
      <c r="W11" s="94"/>
      <c r="X11" s="94"/>
      <c r="Y11" s="94"/>
      <c r="Z11" s="94"/>
      <c r="AA11" s="94"/>
      <c r="AB11" s="94"/>
      <c r="AC11" s="94"/>
      <c r="AD11" s="94"/>
    </row>
    <row r="12" spans="1:30" s="8" customFormat="1" ht="18" customHeight="1" x14ac:dyDescent="0.25">
      <c r="A12" s="23"/>
      <c r="B12" s="48" t="s">
        <v>109</v>
      </c>
      <c r="C12" s="199">
        <v>2.1653476008610322</v>
      </c>
      <c r="D12" s="198">
        <v>1.9635567308827404</v>
      </c>
      <c r="E12" s="198">
        <v>1.8</v>
      </c>
      <c r="F12" s="197">
        <v>2</v>
      </c>
      <c r="G12" s="196">
        <v>2.5</v>
      </c>
      <c r="H12" s="5"/>
      <c r="I12" s="67"/>
      <c r="J12" s="227">
        <v>2.2000000000000002</v>
      </c>
      <c r="K12" s="157">
        <f t="shared" si="0"/>
        <v>0.12041580739608371</v>
      </c>
      <c r="L12" s="205"/>
      <c r="M12" s="226"/>
      <c r="N12" s="67"/>
    </row>
    <row r="13" spans="1:30" s="8" customFormat="1" ht="18" customHeight="1" x14ac:dyDescent="0.25">
      <c r="A13" s="23"/>
      <c r="B13" s="48" t="s">
        <v>110</v>
      </c>
      <c r="C13" s="199">
        <v>1.8</v>
      </c>
      <c r="D13" s="198">
        <v>1.8</v>
      </c>
      <c r="E13" s="198">
        <v>1.9</v>
      </c>
      <c r="F13" s="197">
        <v>1.8</v>
      </c>
      <c r="G13" s="196">
        <v>1.8</v>
      </c>
      <c r="H13" s="5"/>
      <c r="I13" s="67"/>
      <c r="J13" s="227">
        <v>2</v>
      </c>
      <c r="K13" s="157">
        <f t="shared" si="0"/>
        <v>0.11111111111111116</v>
      </c>
      <c r="L13" s="205"/>
      <c r="M13" s="226"/>
      <c r="N13" s="67"/>
    </row>
    <row r="14" spans="1:30" s="8" customFormat="1" ht="18" customHeight="1" x14ac:dyDescent="0.25">
      <c r="A14" s="23"/>
      <c r="B14" s="49" t="s">
        <v>156</v>
      </c>
      <c r="C14" s="199">
        <v>0.28823053569606005</v>
      </c>
      <c r="D14" s="198">
        <v>0.29410057547202767</v>
      </c>
      <c r="E14" s="198">
        <v>0.2</v>
      </c>
      <c r="F14" s="197">
        <v>0.2</v>
      </c>
      <c r="G14" s="196">
        <v>0.3</v>
      </c>
      <c r="H14" s="5"/>
      <c r="I14" s="67"/>
      <c r="J14" s="227">
        <v>0.3</v>
      </c>
      <c r="K14" s="157">
        <f t="shared" si="0"/>
        <v>2.0059207699623993E-2</v>
      </c>
      <c r="L14" s="205"/>
      <c r="M14" s="226">
        <f>+SUM(E14:G14,J14)</f>
        <v>1</v>
      </c>
      <c r="N14" s="67"/>
    </row>
    <row r="15" spans="1:30" s="8" customFormat="1" ht="18" customHeight="1" x14ac:dyDescent="0.25">
      <c r="A15" s="23"/>
      <c r="B15" s="49" t="s">
        <v>116</v>
      </c>
      <c r="C15" s="199">
        <v>3.1573349490671339</v>
      </c>
      <c r="D15" s="198">
        <v>3.095231159595329</v>
      </c>
      <c r="E15" s="198">
        <v>2.2000000000000002</v>
      </c>
      <c r="F15" s="197">
        <v>1.8</v>
      </c>
      <c r="G15" s="196">
        <v>2.9</v>
      </c>
      <c r="H15" s="5"/>
      <c r="I15" s="67"/>
      <c r="J15" s="227">
        <v>2.4</v>
      </c>
      <c r="K15" s="157">
        <f t="shared" si="0"/>
        <v>-0.22461364717141963</v>
      </c>
      <c r="L15" s="205"/>
      <c r="M15" s="226">
        <f>+SUM(E15:G15,J15)</f>
        <v>9.3000000000000007</v>
      </c>
      <c r="N15" s="67"/>
    </row>
    <row r="16" spans="1:30" s="8" customFormat="1" ht="18" customHeight="1" thickBot="1" x14ac:dyDescent="0.3">
      <c r="A16" s="23"/>
      <c r="B16" s="50" t="s">
        <v>111</v>
      </c>
      <c r="C16" s="194">
        <v>10.954200051852078</v>
      </c>
      <c r="D16" s="193">
        <v>10.524396814346666</v>
      </c>
      <c r="E16" s="193">
        <v>9.6</v>
      </c>
      <c r="F16" s="192">
        <v>9.4</v>
      </c>
      <c r="G16" s="191">
        <v>9.9</v>
      </c>
      <c r="H16" s="5"/>
      <c r="I16" s="67"/>
      <c r="J16" s="225">
        <v>8.6999999999999993</v>
      </c>
      <c r="K16" s="151">
        <f t="shared" si="0"/>
        <v>-0.17334929939734711</v>
      </c>
      <c r="L16" s="205"/>
      <c r="M16" s="224">
        <f>+M8/M7</f>
        <v>9.375</v>
      </c>
      <c r="N16" s="67"/>
    </row>
    <row r="17" spans="1:22" s="8" customFormat="1" ht="12.95" customHeight="1" x14ac:dyDescent="0.25">
      <c r="A17" s="23"/>
      <c r="B17" s="43" t="s">
        <v>160</v>
      </c>
      <c r="C17" s="189"/>
      <c r="D17" s="189"/>
      <c r="E17" s="189"/>
      <c r="F17" s="189"/>
      <c r="G17" s="189"/>
      <c r="H17" s="5"/>
      <c r="I17" s="67"/>
      <c r="J17" s="189"/>
      <c r="K17" s="189"/>
      <c r="L17" s="214"/>
      <c r="M17" s="189"/>
      <c r="N17" s="67"/>
    </row>
    <row r="18" spans="1:22" s="8" customFormat="1" ht="12.95" customHeight="1" x14ac:dyDescent="0.25">
      <c r="A18" s="23"/>
      <c r="B18" s="43" t="s">
        <v>157</v>
      </c>
      <c r="C18" s="189"/>
      <c r="D18" s="189"/>
      <c r="E18" s="189"/>
      <c r="F18" s="189"/>
      <c r="G18" s="189"/>
      <c r="H18" s="5"/>
      <c r="I18" s="67"/>
      <c r="J18" s="189"/>
      <c r="K18" s="189"/>
      <c r="L18" s="214"/>
      <c r="M18" s="189"/>
      <c r="N18" s="67"/>
    </row>
    <row r="19" spans="1:22" ht="12.95" customHeight="1" x14ac:dyDescent="0.25">
      <c r="A19" s="1"/>
      <c r="B19" s="43"/>
      <c r="C19" s="147"/>
      <c r="D19" s="147"/>
      <c r="E19" s="147"/>
      <c r="F19" s="147"/>
      <c r="G19" s="147"/>
      <c r="H19"/>
      <c r="I19" s="9"/>
      <c r="J19" s="147"/>
      <c r="K19" s="147"/>
      <c r="L19" s="128"/>
      <c r="M19" s="147"/>
      <c r="N19" s="9"/>
    </row>
    <row r="20" spans="1:22" ht="24.75" customHeight="1" x14ac:dyDescent="0.25">
      <c r="A20" s="1"/>
      <c r="B20" s="12"/>
      <c r="C20" s="13"/>
      <c r="D20" s="13"/>
      <c r="E20" s="13"/>
      <c r="F20" s="13"/>
      <c r="G20" s="13"/>
      <c r="H20" s="9"/>
      <c r="I20" s="9"/>
      <c r="J20" s="13"/>
      <c r="K20" s="13"/>
      <c r="L20" s="13"/>
      <c r="M20" s="13"/>
      <c r="N20" s="9"/>
      <c r="P20" s="110"/>
      <c r="Q20" s="110"/>
      <c r="R20" s="110"/>
      <c r="S20" s="110"/>
    </row>
    <row r="21" spans="1:22" ht="29.25" customHeight="1" thickBot="1" x14ac:dyDescent="0.3">
      <c r="A21" s="1"/>
      <c r="B21" s="12"/>
      <c r="C21" s="13"/>
      <c r="D21" s="13"/>
      <c r="E21" s="13"/>
      <c r="F21" s="13"/>
      <c r="G21" s="13"/>
      <c r="H21" s="9"/>
      <c r="I21" s="9"/>
      <c r="J21" s="13"/>
      <c r="K21" s="13"/>
      <c r="L21" s="13"/>
      <c r="M21" s="13"/>
      <c r="N21" s="9"/>
      <c r="P21" s="110"/>
      <c r="Q21" s="110"/>
      <c r="R21" s="110"/>
      <c r="S21" s="110"/>
    </row>
    <row r="22" spans="1:22"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22"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11"/>
      <c r="Q23" s="111"/>
      <c r="R23" s="111"/>
      <c r="S23" s="111"/>
    </row>
    <row r="24" spans="1:22" s="8" customFormat="1" ht="18" customHeight="1" x14ac:dyDescent="0.25">
      <c r="A24" s="23"/>
      <c r="B24" s="29" t="s">
        <v>0</v>
      </c>
      <c r="C24" s="162" t="s">
        <v>91</v>
      </c>
      <c r="D24" s="161" t="s">
        <v>91</v>
      </c>
      <c r="E24" s="161">
        <v>2</v>
      </c>
      <c r="F24" s="160">
        <v>1.8</v>
      </c>
      <c r="G24" s="159">
        <v>1.5</v>
      </c>
      <c r="H24" s="35"/>
      <c r="I24" s="69"/>
      <c r="J24" s="158">
        <v>1.5</v>
      </c>
      <c r="K24" s="170" t="str">
        <f>+IF(ISERROR(J24-D24),"*",(J24-D24))</f>
        <v>*</v>
      </c>
      <c r="L24" s="209"/>
      <c r="M24" s="209"/>
      <c r="N24" s="67"/>
      <c r="P24" s="111"/>
      <c r="Q24" s="111"/>
      <c r="R24" s="111"/>
      <c r="S24" s="111"/>
    </row>
    <row r="25" spans="1:22" s="8" customFormat="1" ht="18" customHeight="1" x14ac:dyDescent="0.25">
      <c r="A25" s="23"/>
      <c r="B25" s="29" t="s">
        <v>1</v>
      </c>
      <c r="C25" s="162">
        <v>8.2799549530929788</v>
      </c>
      <c r="D25" s="161">
        <v>11.597926509841985</v>
      </c>
      <c r="E25" s="161">
        <v>7</v>
      </c>
      <c r="F25" s="160">
        <v>7.4</v>
      </c>
      <c r="G25" s="159">
        <v>7.3</v>
      </c>
      <c r="H25" s="35"/>
      <c r="I25" s="69"/>
      <c r="J25" s="158">
        <v>8.1999999999999993</v>
      </c>
      <c r="K25" s="170">
        <f>+IF(ISERROR(J25-D25),"*",(J25-D25))</f>
        <v>-3.3979265098419855</v>
      </c>
      <c r="L25" s="209"/>
      <c r="M25" s="209"/>
      <c r="N25" s="67"/>
      <c r="P25" s="111"/>
      <c r="Q25" s="111"/>
      <c r="R25" s="111"/>
      <c r="S25" s="111"/>
    </row>
    <row r="26" spans="1:22" s="8" customFormat="1" ht="18" customHeight="1" x14ac:dyDescent="0.25">
      <c r="A26" s="23"/>
      <c r="B26" s="29" t="s">
        <v>2</v>
      </c>
      <c r="C26" s="162">
        <v>26.465429897588098</v>
      </c>
      <c r="D26" s="161">
        <v>24.971982635568178</v>
      </c>
      <c r="E26" s="161">
        <v>20.9</v>
      </c>
      <c r="F26" s="160">
        <v>21</v>
      </c>
      <c r="G26" s="159">
        <v>19.2</v>
      </c>
      <c r="H26" s="35"/>
      <c r="I26" s="69"/>
      <c r="J26" s="158">
        <v>18.100000000000001</v>
      </c>
      <c r="K26" s="170">
        <f>+IF(ISERROR(J26-D26),"*",(J26-D26))</f>
        <v>-6.8719826355681768</v>
      </c>
      <c r="L26" s="209"/>
      <c r="M26" s="209"/>
      <c r="N26" s="67"/>
      <c r="P26" s="111"/>
      <c r="Q26" s="111"/>
      <c r="R26" s="111"/>
      <c r="S26" s="111"/>
    </row>
    <row r="27" spans="1:22" s="8" customFormat="1" ht="18" customHeight="1" thickBot="1" x14ac:dyDescent="0.3">
      <c r="A27" s="23"/>
      <c r="B27" s="30" t="s">
        <v>3</v>
      </c>
      <c r="C27" s="156">
        <v>64.420751339052387</v>
      </c>
      <c r="D27" s="155">
        <v>61.771263042950743</v>
      </c>
      <c r="E27" s="155">
        <v>70.099999999999994</v>
      </c>
      <c r="F27" s="154">
        <v>69.8</v>
      </c>
      <c r="G27" s="153">
        <v>72.099999999999994</v>
      </c>
      <c r="H27" s="35"/>
      <c r="I27" s="69"/>
      <c r="J27" s="152">
        <v>72.099999999999994</v>
      </c>
      <c r="K27" s="169">
        <f>+IF(ISERROR(J27-D27),"*",(J27-D27))</f>
        <v>10.328736957049252</v>
      </c>
      <c r="L27" s="209"/>
      <c r="M27" s="209"/>
      <c r="N27" s="67"/>
      <c r="P27" s="111"/>
      <c r="Q27" s="111"/>
      <c r="R27" s="111"/>
      <c r="S27" s="111"/>
    </row>
    <row r="28" spans="1:22" ht="8.25" customHeight="1" thickBot="1" x14ac:dyDescent="0.3">
      <c r="A28" s="1"/>
      <c r="B28" s="32"/>
      <c r="C28" s="186"/>
      <c r="D28" s="186"/>
      <c r="E28" s="186"/>
      <c r="F28" s="186"/>
      <c r="G28" s="186"/>
      <c r="H28" s="36"/>
      <c r="I28" s="70"/>
      <c r="J28" s="186"/>
      <c r="K28" s="188"/>
      <c r="L28" s="213"/>
      <c r="M28" s="213"/>
      <c r="N28" s="9"/>
      <c r="P28" s="111"/>
      <c r="Q28" s="111"/>
      <c r="R28" s="111"/>
      <c r="S28" s="111"/>
      <c r="T28" s="8"/>
      <c r="U28" s="8"/>
      <c r="V28" s="8"/>
    </row>
    <row r="29" spans="1:22" s="8" customFormat="1" ht="18" customHeight="1" x14ac:dyDescent="0.25">
      <c r="A29" s="23"/>
      <c r="B29" s="31" t="s">
        <v>4</v>
      </c>
      <c r="C29" s="184">
        <v>60.594749610294649</v>
      </c>
      <c r="D29" s="183">
        <v>54.010796565653685</v>
      </c>
      <c r="E29" s="183">
        <v>61.7</v>
      </c>
      <c r="F29" s="182">
        <v>64</v>
      </c>
      <c r="G29" s="181">
        <v>62.6</v>
      </c>
      <c r="H29" s="35"/>
      <c r="I29" s="69"/>
      <c r="J29" s="180">
        <v>60</v>
      </c>
      <c r="K29" s="187">
        <f>+IF(ISERROR(J29-D29),"*",(J29-D29))</f>
        <v>5.9892034343463152</v>
      </c>
      <c r="L29" s="209"/>
      <c r="M29" s="209"/>
      <c r="N29" s="67"/>
      <c r="P29" s="110"/>
      <c r="Q29" s="110"/>
      <c r="R29" s="110"/>
      <c r="S29" s="110"/>
      <c r="T29" s="6"/>
      <c r="U29" s="6"/>
      <c r="V29" s="6"/>
    </row>
    <row r="30" spans="1:22" s="8" customFormat="1" ht="18" customHeight="1" thickBot="1" x14ac:dyDescent="0.3">
      <c r="A30" s="23"/>
      <c r="B30" s="30" t="s">
        <v>5</v>
      </c>
      <c r="C30" s="156">
        <v>39.405222832462066</v>
      </c>
      <c r="D30" s="155">
        <v>45.989203434346322</v>
      </c>
      <c r="E30" s="155">
        <v>38.299999999999997</v>
      </c>
      <c r="F30" s="154">
        <v>36</v>
      </c>
      <c r="G30" s="153">
        <v>37.4</v>
      </c>
      <c r="H30" s="35"/>
      <c r="I30" s="69"/>
      <c r="J30" s="152">
        <v>40</v>
      </c>
      <c r="K30" s="169">
        <f>+IF(ISERROR(J30-D30),"*",(J30-D30))</f>
        <v>-5.9892034343463223</v>
      </c>
      <c r="L30" s="209"/>
      <c r="M30" s="209"/>
      <c r="N30" s="67"/>
      <c r="P30" s="111"/>
      <c r="Q30" s="111"/>
      <c r="R30" s="111"/>
      <c r="S30" s="111"/>
    </row>
    <row r="31" spans="1:22" ht="12.95" customHeight="1" x14ac:dyDescent="0.25">
      <c r="A31"/>
      <c r="B31" s="44" t="s">
        <v>66</v>
      </c>
      <c r="C31"/>
      <c r="D31"/>
      <c r="E31"/>
      <c r="F31"/>
      <c r="G31"/>
      <c r="H31"/>
      <c r="I31" s="9"/>
      <c r="J31"/>
      <c r="K31"/>
      <c r="L31" s="9"/>
      <c r="M31" s="9"/>
      <c r="N31" s="9"/>
      <c r="P31" s="8"/>
      <c r="Q31" s="8"/>
      <c r="R31" s="8"/>
      <c r="S31" s="8"/>
      <c r="T31" s="8"/>
      <c r="U31" s="8"/>
      <c r="V31" s="8"/>
    </row>
    <row r="32" spans="1:22" ht="12.95" customHeight="1" x14ac:dyDescent="0.25">
      <c r="A32" s="1"/>
      <c r="B32" s="44" t="s">
        <v>178</v>
      </c>
      <c r="C32" s="147"/>
      <c r="D32" s="147"/>
      <c r="E32" s="147"/>
      <c r="F32" s="147"/>
      <c r="G32" s="147"/>
      <c r="H32"/>
      <c r="I32" s="9"/>
      <c r="J32" s="147"/>
      <c r="K32" s="147"/>
      <c r="L32" s="128"/>
      <c r="M32" s="147"/>
      <c r="N32" s="9"/>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231">
        <v>2.1653476008610322</v>
      </c>
      <c r="D35" s="167">
        <v>1.9635567308827404</v>
      </c>
      <c r="E35" s="167">
        <v>1.8</v>
      </c>
      <c r="F35" s="166">
        <v>2</v>
      </c>
      <c r="G35" s="165">
        <v>2.5</v>
      </c>
      <c r="H35" s="35"/>
      <c r="I35" s="69"/>
      <c r="J35" s="164">
        <v>2.2000000000000002</v>
      </c>
      <c r="K35" s="163">
        <f>+IF(ISERROR(J35/D35-1),"*",(J35/D35-1))</f>
        <v>0.12041580739608371</v>
      </c>
      <c r="L35" s="207"/>
      <c r="M35" s="207"/>
      <c r="N35" s="67"/>
      <c r="P35" s="6"/>
      <c r="Q35" s="6"/>
      <c r="R35" s="6"/>
      <c r="S35" s="6"/>
      <c r="T35" s="6"/>
      <c r="U35" s="6"/>
      <c r="V35" s="6"/>
    </row>
    <row r="36" spans="1:22" s="8" customFormat="1" ht="18" customHeight="1" x14ac:dyDescent="0.25">
      <c r="A36" s="23"/>
      <c r="B36" s="29" t="s">
        <v>0</v>
      </c>
      <c r="C36" s="161" t="s">
        <v>91</v>
      </c>
      <c r="D36" s="161" t="s">
        <v>91</v>
      </c>
      <c r="E36" s="161" t="s">
        <v>206</v>
      </c>
      <c r="F36" s="160">
        <v>1.2</v>
      </c>
      <c r="G36" s="159">
        <v>1.4</v>
      </c>
      <c r="H36" s="35"/>
      <c r="I36" s="69"/>
      <c r="J36" s="158">
        <v>1.2</v>
      </c>
      <c r="K36" s="157" t="str">
        <f>+IF(ISERROR(J36/D36-1),"*",(J36/D36-1))</f>
        <v>*</v>
      </c>
      <c r="L36" s="205"/>
      <c r="M36" s="205"/>
      <c r="N36" s="67"/>
    </row>
    <row r="37" spans="1:22" s="8" customFormat="1" ht="18" customHeight="1" x14ac:dyDescent="0.25">
      <c r="A37" s="23"/>
      <c r="B37" s="29" t="s">
        <v>1</v>
      </c>
      <c r="C37" s="161">
        <v>1.4525509849093945</v>
      </c>
      <c r="D37" s="161">
        <v>1.6858414475989902</v>
      </c>
      <c r="E37" s="161">
        <v>1.2</v>
      </c>
      <c r="F37" s="160">
        <v>1.3</v>
      </c>
      <c r="G37" s="159">
        <v>1.8</v>
      </c>
      <c r="H37" s="35"/>
      <c r="I37" s="69"/>
      <c r="J37" s="158">
        <v>1.7</v>
      </c>
      <c r="K37" s="157">
        <f>+IF(ISERROR(J37/D37-1),"*",(J37/D37-1))</f>
        <v>8.398507713269554E-3</v>
      </c>
      <c r="L37" s="205"/>
      <c r="M37" s="205"/>
      <c r="N37" s="67"/>
    </row>
    <row r="38" spans="1:22" s="8" customFormat="1" ht="18" customHeight="1" x14ac:dyDescent="0.25">
      <c r="A38" s="23"/>
      <c r="B38" s="29" t="s">
        <v>2</v>
      </c>
      <c r="C38" s="161">
        <v>1.9843519465607422</v>
      </c>
      <c r="D38" s="161">
        <v>1.4542453717517936</v>
      </c>
      <c r="E38" s="161">
        <v>1.4</v>
      </c>
      <c r="F38" s="160">
        <v>1.6</v>
      </c>
      <c r="G38" s="159">
        <v>1.9</v>
      </c>
      <c r="H38" s="35"/>
      <c r="I38" s="69"/>
      <c r="J38" s="158">
        <v>1.8</v>
      </c>
      <c r="K38" s="157">
        <f>+IF(ISERROR(J38/D38-1),"*",(J38/D38-1))</f>
        <v>0.23775535749631316</v>
      </c>
      <c r="L38" s="205"/>
      <c r="M38" s="205"/>
      <c r="N38" s="67"/>
    </row>
    <row r="39" spans="1:22" s="8" customFormat="1" ht="18" customHeight="1" thickBot="1" x14ac:dyDescent="0.3">
      <c r="A39" s="23"/>
      <c r="B39" s="30" t="s">
        <v>3</v>
      </c>
      <c r="C39" s="155">
        <v>2.496219224711143</v>
      </c>
      <c r="D39" s="155">
        <v>2.4596395818066936</v>
      </c>
      <c r="E39" s="155">
        <v>2.2000000000000002</v>
      </c>
      <c r="F39" s="154">
        <v>2.5</v>
      </c>
      <c r="G39" s="153">
        <v>3.1</v>
      </c>
      <c r="H39" s="35"/>
      <c r="I39" s="69"/>
      <c r="J39" s="152">
        <v>2.6</v>
      </c>
      <c r="K39" s="151">
        <f>+IF(ISERROR(J39/D39-1),"*",(J39/D39-1))</f>
        <v>5.7065441307545761E-2</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3">
        <v>2.4916689373427716</v>
      </c>
      <c r="D41" s="183">
        <v>2.2611010468134523</v>
      </c>
      <c r="E41" s="183">
        <v>2.1</v>
      </c>
      <c r="F41" s="182">
        <v>2.7</v>
      </c>
      <c r="G41" s="181">
        <v>3</v>
      </c>
      <c r="H41" s="35"/>
      <c r="I41" s="69"/>
      <c r="J41" s="180">
        <v>2.8</v>
      </c>
      <c r="K41" s="179">
        <f>+IF(ISERROR(J41/D41-1),"*",(J41/D41-1))</f>
        <v>0.23833475020765338</v>
      </c>
      <c r="L41" s="205"/>
      <c r="M41" s="177"/>
      <c r="N41" s="67"/>
    </row>
    <row r="42" spans="1:22" s="8" customFormat="1" ht="18" customHeight="1" thickBot="1" x14ac:dyDescent="0.3">
      <c r="A42" s="23"/>
      <c r="B42" s="30" t="s">
        <v>5</v>
      </c>
      <c r="C42" s="155">
        <v>1.8445596108550126</v>
      </c>
      <c r="D42" s="155">
        <v>1.7296030576807602</v>
      </c>
      <c r="E42" s="155">
        <v>1.6</v>
      </c>
      <c r="F42" s="154">
        <v>1.5</v>
      </c>
      <c r="G42" s="153">
        <v>2.1</v>
      </c>
      <c r="H42" s="35"/>
      <c r="I42" s="69"/>
      <c r="J42" s="152">
        <v>1.8</v>
      </c>
      <c r="K42" s="151">
        <f>+IF(ISERROR(J42/D42-1),"*",(J42/D42-1))</f>
        <v>4.0701212920862817E-2</v>
      </c>
      <c r="L42" s="205"/>
      <c r="M42" s="177"/>
      <c r="N42" s="67"/>
      <c r="P42" s="6"/>
      <c r="Q42" s="6"/>
      <c r="R42" s="6"/>
      <c r="S42" s="6"/>
      <c r="T42" s="6"/>
      <c r="U42" s="6"/>
      <c r="V42" s="6"/>
    </row>
    <row r="43" spans="1:22" ht="12.95" customHeight="1" x14ac:dyDescent="0.25">
      <c r="A43" s="1"/>
      <c r="B43" s="44" t="s">
        <v>66</v>
      </c>
      <c r="C43" s="38"/>
      <c r="D43" s="38"/>
      <c r="E43" s="38"/>
      <c r="F43" s="38"/>
      <c r="G43" s="38"/>
      <c r="H43" s="36"/>
      <c r="I43" s="70"/>
      <c r="J43" s="38"/>
      <c r="K43" s="38"/>
      <c r="L43" s="129"/>
      <c r="M43" s="38"/>
      <c r="N43" s="9"/>
      <c r="P43" s="8"/>
      <c r="Q43" s="8"/>
      <c r="R43" s="8"/>
      <c r="S43" s="8"/>
      <c r="T43" s="8"/>
      <c r="U43" s="8"/>
      <c r="V43" s="8"/>
    </row>
    <row r="44" spans="1:22" ht="12.95" customHeight="1" x14ac:dyDescent="0.25">
      <c r="A44" s="1"/>
      <c r="B44" s="44" t="s">
        <v>178</v>
      </c>
      <c r="C44" s="38"/>
      <c r="D44" s="38"/>
      <c r="E44" s="38"/>
      <c r="F44" s="38"/>
      <c r="G44" s="38"/>
      <c r="H44" s="36"/>
      <c r="I44" s="70"/>
      <c r="J44" s="38"/>
      <c r="K44" s="38"/>
      <c r="L44" s="129"/>
      <c r="M44" s="38"/>
      <c r="N44" s="9"/>
      <c r="P44" s="8"/>
      <c r="Q44" s="8"/>
      <c r="R44" s="8"/>
      <c r="S44" s="8"/>
      <c r="T44" s="8"/>
      <c r="U44" s="8"/>
      <c r="V44" s="8"/>
    </row>
    <row r="45" spans="1:22" ht="24.75" customHeight="1" x14ac:dyDescent="0.25">
      <c r="A45" s="1"/>
      <c r="B45" s="12"/>
      <c r="C45" s="13"/>
      <c r="D45" s="13"/>
      <c r="E45" s="13"/>
      <c r="F45" s="13"/>
      <c r="G45" s="13"/>
      <c r="H45" s="9"/>
      <c r="I45" s="9"/>
      <c r="J45" s="13"/>
      <c r="K45" s="13"/>
      <c r="L45" s="13"/>
      <c r="M45" s="13"/>
      <c r="N45" s="9"/>
      <c r="P45" s="8"/>
      <c r="Q45" s="8"/>
      <c r="R45" s="8"/>
      <c r="S45" s="8"/>
      <c r="T45" s="8"/>
      <c r="U45" s="8"/>
      <c r="V45" s="8"/>
    </row>
    <row r="46" spans="1:22" ht="27.75" customHeight="1" thickBot="1" x14ac:dyDescent="0.3">
      <c r="A46" s="1"/>
      <c r="B46" s="12"/>
      <c r="C46" s="13"/>
      <c r="D46" s="13"/>
      <c r="E46" s="13"/>
      <c r="F46" s="13"/>
      <c r="G46" s="13"/>
      <c r="H46" s="9"/>
      <c r="I46" s="9"/>
      <c r="J46" s="13"/>
      <c r="K46" s="13"/>
      <c r="L46" s="13"/>
      <c r="M46" s="13"/>
      <c r="N46" s="9"/>
    </row>
    <row r="47" spans="1:22"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2" s="8" customFormat="1" ht="18" customHeight="1" x14ac:dyDescent="0.25">
      <c r="A48" s="23"/>
      <c r="B48" s="26" t="s">
        <v>6</v>
      </c>
      <c r="C48" s="176">
        <v>100</v>
      </c>
      <c r="D48" s="175">
        <v>100</v>
      </c>
      <c r="E48" s="175">
        <v>100</v>
      </c>
      <c r="F48" s="174">
        <v>100</v>
      </c>
      <c r="G48" s="173">
        <v>100</v>
      </c>
      <c r="H48" s="5"/>
      <c r="I48" s="67"/>
      <c r="J48" s="172">
        <v>100</v>
      </c>
      <c r="K48" s="171">
        <f t="shared" ref="K48:K56" si="1">+IF(ISERROR(J48-D48),"*",(J48-D48))</f>
        <v>0</v>
      </c>
      <c r="L48" s="211"/>
      <c r="M48" s="211"/>
      <c r="N48" s="67"/>
      <c r="P48" s="6"/>
      <c r="Q48" s="6"/>
      <c r="R48" s="6"/>
      <c r="S48" s="6"/>
      <c r="T48" s="6"/>
      <c r="U48" s="6"/>
      <c r="V48" s="6"/>
    </row>
    <row r="49" spans="1:22" s="8" customFormat="1" ht="18" customHeight="1" x14ac:dyDescent="0.25">
      <c r="A49" s="23"/>
      <c r="B49" s="24" t="s">
        <v>7</v>
      </c>
      <c r="C49" s="162">
        <v>6.9197340174878263</v>
      </c>
      <c r="D49" s="161">
        <v>5.9601110524287373</v>
      </c>
      <c r="E49" s="161">
        <v>2.5</v>
      </c>
      <c r="F49" s="160">
        <v>4.5</v>
      </c>
      <c r="G49" s="159">
        <v>4.7</v>
      </c>
      <c r="H49" s="5"/>
      <c r="I49" s="67"/>
      <c r="J49" s="158">
        <v>3.1</v>
      </c>
      <c r="K49" s="170">
        <f t="shared" si="1"/>
        <v>-2.8601110524287372</v>
      </c>
      <c r="L49" s="209"/>
      <c r="M49" s="209"/>
      <c r="N49" s="67"/>
      <c r="P49" s="6"/>
      <c r="Q49" s="6"/>
      <c r="R49" s="6"/>
      <c r="S49" s="6"/>
      <c r="T49" s="6"/>
      <c r="U49" s="6"/>
      <c r="V49" s="6"/>
    </row>
    <row r="50" spans="1:22" s="8" customFormat="1" ht="18" customHeight="1" x14ac:dyDescent="0.25">
      <c r="A50" s="23"/>
      <c r="B50" s="24" t="s">
        <v>8</v>
      </c>
      <c r="C50" s="162">
        <v>14.328632067629149</v>
      </c>
      <c r="D50" s="161">
        <v>10.63959079749347</v>
      </c>
      <c r="E50" s="161">
        <v>7.8</v>
      </c>
      <c r="F50" s="160">
        <v>9</v>
      </c>
      <c r="G50" s="159">
        <v>8.6999999999999993</v>
      </c>
      <c r="H50" s="35"/>
      <c r="I50" s="69"/>
      <c r="J50" s="158">
        <v>9.1999999999999993</v>
      </c>
      <c r="K50" s="170">
        <f t="shared" si="1"/>
        <v>-1.4395907974934712</v>
      </c>
      <c r="L50" s="209"/>
      <c r="M50" s="208"/>
      <c r="N50" s="67"/>
    </row>
    <row r="51" spans="1:22" s="8" customFormat="1" ht="18" customHeight="1" x14ac:dyDescent="0.25">
      <c r="A51" s="23"/>
      <c r="B51" s="24" t="s">
        <v>9</v>
      </c>
      <c r="C51" s="162">
        <v>14.235231384393233</v>
      </c>
      <c r="D51" s="161">
        <v>16.123165779294006</v>
      </c>
      <c r="E51" s="161">
        <v>6.9</v>
      </c>
      <c r="F51" s="160">
        <v>7.3</v>
      </c>
      <c r="G51" s="159">
        <v>4.2</v>
      </c>
      <c r="H51" s="35"/>
      <c r="I51" s="69"/>
      <c r="J51" s="158">
        <v>6</v>
      </c>
      <c r="K51" s="170">
        <f t="shared" si="1"/>
        <v>-10.123165779294006</v>
      </c>
      <c r="L51" s="209"/>
      <c r="M51" s="208"/>
      <c r="N51" s="67"/>
    </row>
    <row r="52" spans="1:22" s="8" customFormat="1" ht="18" customHeight="1" x14ac:dyDescent="0.25">
      <c r="A52" s="23"/>
      <c r="B52" s="24" t="s">
        <v>10</v>
      </c>
      <c r="C52" s="162">
        <v>10.740394233922416</v>
      </c>
      <c r="D52" s="161">
        <v>11.756136967041124</v>
      </c>
      <c r="E52" s="161">
        <v>13.1</v>
      </c>
      <c r="F52" s="160">
        <v>8.6999999999999993</v>
      </c>
      <c r="G52" s="159">
        <v>12.6</v>
      </c>
      <c r="H52" s="35"/>
      <c r="I52" s="69"/>
      <c r="J52" s="158">
        <v>16.399999999999999</v>
      </c>
      <c r="K52" s="170">
        <f t="shared" si="1"/>
        <v>4.6438630329588744</v>
      </c>
      <c r="L52" s="209"/>
      <c r="M52" s="208"/>
      <c r="N52" s="67"/>
    </row>
    <row r="53" spans="1:22" s="8" customFormat="1" ht="18" customHeight="1" x14ac:dyDescent="0.25">
      <c r="A53" s="23"/>
      <c r="B53" s="24" t="s">
        <v>11</v>
      </c>
      <c r="C53" s="162">
        <v>8.8676453162331459</v>
      </c>
      <c r="D53" s="161">
        <v>10.060299113578942</v>
      </c>
      <c r="E53" s="161">
        <v>11.2</v>
      </c>
      <c r="F53" s="160">
        <v>8.5</v>
      </c>
      <c r="G53" s="159">
        <v>9.3000000000000007</v>
      </c>
      <c r="H53" s="35"/>
      <c r="I53" s="69"/>
      <c r="J53" s="158">
        <v>6.5</v>
      </c>
      <c r="K53" s="170">
        <f t="shared" si="1"/>
        <v>-3.5602991135789424</v>
      </c>
      <c r="L53" s="209"/>
      <c r="M53" s="208"/>
      <c r="N53" s="67"/>
    </row>
    <row r="54" spans="1:22" s="8" customFormat="1" ht="18" customHeight="1" x14ac:dyDescent="0.25">
      <c r="A54" s="23"/>
      <c r="B54" s="24" t="s">
        <v>12</v>
      </c>
      <c r="C54" s="162">
        <v>4.7904225719542586</v>
      </c>
      <c r="D54" s="161">
        <v>8.1572951311075261</v>
      </c>
      <c r="E54" s="161">
        <v>10.7</v>
      </c>
      <c r="F54" s="160">
        <v>11.8</v>
      </c>
      <c r="G54" s="159">
        <v>11.3</v>
      </c>
      <c r="H54" s="35"/>
      <c r="I54" s="69"/>
      <c r="J54" s="158">
        <v>11.6</v>
      </c>
      <c r="K54" s="170">
        <f t="shared" si="1"/>
        <v>3.4427048688924735</v>
      </c>
      <c r="L54" s="209"/>
      <c r="M54" s="208"/>
      <c r="N54" s="67"/>
    </row>
    <row r="55" spans="1:22" s="8" customFormat="1" ht="18" customHeight="1" x14ac:dyDescent="0.25">
      <c r="A55" s="23"/>
      <c r="B55" s="24" t="s">
        <v>13</v>
      </c>
      <c r="C55" s="162">
        <v>15.897401627530789</v>
      </c>
      <c r="D55" s="161">
        <v>16.811765776439184</v>
      </c>
      <c r="E55" s="161">
        <v>25.1</v>
      </c>
      <c r="F55" s="160">
        <v>25.6</v>
      </c>
      <c r="G55" s="159">
        <v>23.8</v>
      </c>
      <c r="H55" s="35"/>
      <c r="I55" s="69"/>
      <c r="J55" s="158">
        <v>22.9</v>
      </c>
      <c r="K55" s="170">
        <f t="shared" si="1"/>
        <v>6.0882342235608142</v>
      </c>
      <c r="L55" s="209"/>
      <c r="M55" s="208"/>
      <c r="N55" s="67"/>
    </row>
    <row r="56" spans="1:22" s="8" customFormat="1" ht="18" customHeight="1" thickBot="1" x14ac:dyDescent="0.3">
      <c r="A56" s="23"/>
      <c r="B56" s="25" t="s">
        <v>14</v>
      </c>
      <c r="C56" s="156">
        <v>24.220534187975304</v>
      </c>
      <c r="D56" s="155">
        <v>20.491648764577416</v>
      </c>
      <c r="E56" s="155">
        <v>22.6</v>
      </c>
      <c r="F56" s="154">
        <v>24.7</v>
      </c>
      <c r="G56" s="153">
        <v>25.4</v>
      </c>
      <c r="H56" s="35"/>
      <c r="I56" s="69"/>
      <c r="J56" s="152">
        <v>24.4</v>
      </c>
      <c r="K56" s="169">
        <f t="shared" si="1"/>
        <v>3.9083512354225824</v>
      </c>
      <c r="L56" s="209"/>
      <c r="M56" s="208"/>
      <c r="N56" s="67"/>
    </row>
    <row r="57" spans="1:22" s="8" customFormat="1" ht="12.95" customHeight="1" x14ac:dyDescent="0.25">
      <c r="A57" s="23"/>
      <c r="B57" s="44" t="s">
        <v>66</v>
      </c>
      <c r="C57" s="178"/>
      <c r="D57" s="178"/>
      <c r="E57" s="178"/>
      <c r="F57" s="178"/>
      <c r="G57" s="178"/>
      <c r="H57" s="35"/>
      <c r="I57" s="69"/>
      <c r="J57" s="178"/>
      <c r="K57" s="208"/>
      <c r="L57" s="209"/>
      <c r="M57" s="208"/>
      <c r="N57" s="67"/>
    </row>
    <row r="58" spans="1:22" ht="12.95" customHeight="1" x14ac:dyDescent="0.25">
      <c r="A58" s="1"/>
      <c r="B58" s="44"/>
      <c r="C58" s="38"/>
      <c r="D58" s="38"/>
      <c r="E58" s="38"/>
      <c r="F58" s="38"/>
      <c r="G58" s="38"/>
      <c r="H58" s="36"/>
      <c r="I58" s="70"/>
      <c r="J58" s="38"/>
      <c r="K58" s="38"/>
      <c r="L58" s="129"/>
      <c r="M58" s="38"/>
      <c r="N58" s="9"/>
      <c r="P58" s="8"/>
      <c r="Q58" s="8"/>
      <c r="R58" s="8"/>
      <c r="S58" s="8"/>
      <c r="T58" s="8"/>
      <c r="U58" s="8"/>
      <c r="V58" s="8"/>
    </row>
    <row r="59" spans="1:22"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2"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2" s="8" customFormat="1" ht="18" customHeight="1" x14ac:dyDescent="0.25">
      <c r="A61" s="23"/>
      <c r="B61" s="26" t="s">
        <v>6</v>
      </c>
      <c r="C61" s="168">
        <v>2.1653476008610322</v>
      </c>
      <c r="D61" s="167">
        <v>1.9635567308827404</v>
      </c>
      <c r="E61" s="167">
        <v>1.8</v>
      </c>
      <c r="F61" s="166">
        <v>2</v>
      </c>
      <c r="G61" s="165">
        <v>2.5</v>
      </c>
      <c r="H61" s="5"/>
      <c r="I61" s="67"/>
      <c r="J61" s="164">
        <v>2.2000000000000002</v>
      </c>
      <c r="K61" s="163">
        <f t="shared" ref="K61:K69" si="2">+IF(ISERROR(J61/D61-1),"*",(J61/D61-1))</f>
        <v>0.12041580739608371</v>
      </c>
      <c r="L61" s="207"/>
      <c r="M61" s="206"/>
      <c r="N61" s="67"/>
      <c r="P61" s="6"/>
      <c r="Q61" s="6"/>
      <c r="R61" s="6"/>
      <c r="S61" s="6"/>
      <c r="T61" s="6"/>
      <c r="U61" s="6"/>
      <c r="V61" s="6"/>
    </row>
    <row r="62" spans="1:22" s="8" customFormat="1" ht="18" customHeight="1" x14ac:dyDescent="0.25">
      <c r="A62" s="23"/>
      <c r="B62" s="24" t="s">
        <v>7</v>
      </c>
      <c r="C62" s="162">
        <v>2.1781413169475705</v>
      </c>
      <c r="D62" s="161">
        <v>1.9993369939905734</v>
      </c>
      <c r="E62" s="161">
        <v>0.9</v>
      </c>
      <c r="F62" s="160">
        <v>1.5</v>
      </c>
      <c r="G62" s="159">
        <v>1.8</v>
      </c>
      <c r="H62" s="35"/>
      <c r="I62" s="69"/>
      <c r="J62" s="158">
        <v>1.3</v>
      </c>
      <c r="K62" s="157">
        <f t="shared" si="2"/>
        <v>-0.34978445159199145</v>
      </c>
      <c r="L62" s="205"/>
      <c r="M62" s="205"/>
      <c r="N62" s="67"/>
      <c r="P62" s="6"/>
      <c r="Q62" s="6"/>
      <c r="R62" s="6"/>
      <c r="S62" s="6"/>
      <c r="T62" s="6"/>
      <c r="U62" s="6"/>
      <c r="V62" s="6"/>
    </row>
    <row r="63" spans="1:22" s="8" customFormat="1" ht="18" customHeight="1" x14ac:dyDescent="0.25">
      <c r="A63" s="23"/>
      <c r="B63" s="24" t="s">
        <v>8</v>
      </c>
      <c r="C63" s="162">
        <v>2.1419324573100411</v>
      </c>
      <c r="D63" s="161">
        <v>1.6261346541579813</v>
      </c>
      <c r="E63" s="161">
        <v>1.2</v>
      </c>
      <c r="F63" s="160">
        <v>2.1</v>
      </c>
      <c r="G63" s="159">
        <v>2.2999999999999998</v>
      </c>
      <c r="H63" s="35"/>
      <c r="I63" s="69"/>
      <c r="J63" s="158">
        <v>2.1</v>
      </c>
      <c r="K63" s="157">
        <f t="shared" si="2"/>
        <v>0.29140596975186406</v>
      </c>
      <c r="L63" s="205"/>
      <c r="M63" s="177"/>
      <c r="N63" s="67"/>
    </row>
    <row r="64" spans="1:22" s="8" customFormat="1" ht="18" customHeight="1" x14ac:dyDescent="0.25">
      <c r="A64" s="23"/>
      <c r="B64" s="24" t="s">
        <v>9</v>
      </c>
      <c r="C64" s="162">
        <v>3.3185109898220322</v>
      </c>
      <c r="D64" s="161">
        <v>2.4381617170431902</v>
      </c>
      <c r="E64" s="161">
        <v>1.9</v>
      </c>
      <c r="F64" s="160">
        <v>1.5</v>
      </c>
      <c r="G64" s="159">
        <v>1.8</v>
      </c>
      <c r="H64" s="35"/>
      <c r="I64" s="69"/>
      <c r="J64" s="158">
        <v>1.1000000000000001</v>
      </c>
      <c r="K64" s="157">
        <f t="shared" si="2"/>
        <v>-0.54884042665800159</v>
      </c>
      <c r="L64" s="205"/>
      <c r="M64" s="177"/>
      <c r="N64" s="67"/>
    </row>
    <row r="65" spans="1:22" s="8" customFormat="1" ht="18" customHeight="1" x14ac:dyDescent="0.25">
      <c r="A65" s="23"/>
      <c r="B65" s="24" t="s">
        <v>10</v>
      </c>
      <c r="C65" s="162">
        <v>1.5744026920569973</v>
      </c>
      <c r="D65" s="161">
        <v>1.7803966943493221</v>
      </c>
      <c r="E65" s="161">
        <v>1.7</v>
      </c>
      <c r="F65" s="160">
        <v>1.9</v>
      </c>
      <c r="G65" s="159">
        <v>2.2999999999999998</v>
      </c>
      <c r="H65" s="35"/>
      <c r="I65" s="69"/>
      <c r="J65" s="158">
        <v>2.9</v>
      </c>
      <c r="K65" s="157">
        <f t="shared" si="2"/>
        <v>0.62885047428143914</v>
      </c>
      <c r="L65" s="205"/>
      <c r="M65" s="177"/>
      <c r="N65" s="67"/>
    </row>
    <row r="66" spans="1:22" s="8" customFormat="1" ht="18" customHeight="1" x14ac:dyDescent="0.25">
      <c r="A66" s="23"/>
      <c r="B66" s="24" t="s">
        <v>11</v>
      </c>
      <c r="C66" s="162">
        <v>1.3554000820042247</v>
      </c>
      <c r="D66" s="161">
        <v>1.7785003326901829</v>
      </c>
      <c r="E66" s="161">
        <v>1.6</v>
      </c>
      <c r="F66" s="160">
        <v>1.2</v>
      </c>
      <c r="G66" s="159">
        <v>1.7</v>
      </c>
      <c r="H66" s="35"/>
      <c r="I66" s="69"/>
      <c r="J66" s="158">
        <v>1.5</v>
      </c>
      <c r="K66" s="157">
        <f t="shared" si="2"/>
        <v>-0.1565927920119754</v>
      </c>
      <c r="L66" s="205"/>
      <c r="M66" s="177"/>
      <c r="N66" s="67"/>
    </row>
    <row r="67" spans="1:22" s="8" customFormat="1" ht="18" customHeight="1" x14ac:dyDescent="0.25">
      <c r="A67" s="23"/>
      <c r="B67" s="24" t="s">
        <v>12</v>
      </c>
      <c r="C67" s="162">
        <v>1.4636715008763661</v>
      </c>
      <c r="D67" s="161">
        <v>1.3894212198371343</v>
      </c>
      <c r="E67" s="161">
        <v>1.3</v>
      </c>
      <c r="F67" s="160">
        <v>2.1</v>
      </c>
      <c r="G67" s="159">
        <v>3.1</v>
      </c>
      <c r="H67" s="35"/>
      <c r="I67" s="69"/>
      <c r="J67" s="158">
        <v>2.6</v>
      </c>
      <c r="K67" s="157">
        <f t="shared" si="2"/>
        <v>0.87128277795035247</v>
      </c>
      <c r="L67" s="205"/>
      <c r="M67" s="177"/>
      <c r="N67" s="67"/>
    </row>
    <row r="68" spans="1:22" s="8" customFormat="1" ht="18" customHeight="1" x14ac:dyDescent="0.25">
      <c r="A68" s="23"/>
      <c r="B68" s="24" t="s">
        <v>13</v>
      </c>
      <c r="C68" s="162">
        <v>1.942618550579589</v>
      </c>
      <c r="D68" s="161">
        <v>1.9594409491340694</v>
      </c>
      <c r="E68" s="161">
        <v>2.4</v>
      </c>
      <c r="F68" s="160">
        <v>3</v>
      </c>
      <c r="G68" s="159">
        <v>3.8</v>
      </c>
      <c r="H68" s="35"/>
      <c r="I68" s="69"/>
      <c r="J68" s="158">
        <v>3</v>
      </c>
      <c r="K68" s="157">
        <f t="shared" si="2"/>
        <v>0.53104894604033981</v>
      </c>
      <c r="L68" s="205"/>
      <c r="M68" s="177"/>
      <c r="N68" s="67"/>
    </row>
    <row r="69" spans="1:22" s="8" customFormat="1" ht="18" customHeight="1" thickBot="1" x14ac:dyDescent="0.3">
      <c r="A69" s="23"/>
      <c r="B69" s="25" t="s">
        <v>14</v>
      </c>
      <c r="C69" s="156">
        <v>3.3612937769304172</v>
      </c>
      <c r="D69" s="155">
        <v>2.9009379759418517</v>
      </c>
      <c r="E69" s="155">
        <v>2.8</v>
      </c>
      <c r="F69" s="154">
        <v>3</v>
      </c>
      <c r="G69" s="153">
        <v>3.4</v>
      </c>
      <c r="H69" s="35"/>
      <c r="I69" s="69"/>
      <c r="J69" s="152">
        <v>3.3</v>
      </c>
      <c r="K69" s="151">
        <f t="shared" si="2"/>
        <v>0.13756310109614955</v>
      </c>
      <c r="L69" s="205"/>
      <c r="M69" s="177"/>
      <c r="N69" s="67"/>
    </row>
    <row r="70" spans="1:22" ht="12.95" customHeight="1" x14ac:dyDescent="0.25">
      <c r="A70" s="1"/>
      <c r="B70" s="44" t="s">
        <v>66</v>
      </c>
      <c r="C70" s="38"/>
      <c r="D70" s="38"/>
      <c r="E70" s="38"/>
      <c r="F70" s="38"/>
      <c r="G70" s="38"/>
      <c r="H70" s="36"/>
      <c r="I70" s="70"/>
      <c r="J70" s="38"/>
      <c r="K70" s="38"/>
      <c r="L70" s="129"/>
      <c r="M70" s="38"/>
      <c r="N70" s="9"/>
      <c r="P70" s="8"/>
      <c r="Q70" s="8"/>
      <c r="R70" s="8"/>
      <c r="S70" s="8"/>
      <c r="T70" s="8"/>
      <c r="U70" s="8"/>
      <c r="V70" s="8"/>
    </row>
    <row r="71" spans="1:22" ht="15.75" x14ac:dyDescent="0.25">
      <c r="A71" s="9"/>
      <c r="B71" s="125"/>
      <c r="C71" s="128"/>
      <c r="D71" s="128"/>
      <c r="E71" s="128"/>
      <c r="F71" s="128"/>
      <c r="G71" s="128"/>
      <c r="H71" s="9"/>
      <c r="I71" s="9"/>
      <c r="J71" s="128"/>
      <c r="K71" s="128"/>
      <c r="L71" s="128"/>
      <c r="M71" s="128"/>
      <c r="N71" s="9"/>
      <c r="P71" s="8"/>
      <c r="Q71" s="8"/>
      <c r="R71" s="8"/>
      <c r="S71" s="8"/>
      <c r="T71" s="8"/>
      <c r="U71" s="8"/>
      <c r="V71" s="8"/>
    </row>
  </sheetData>
  <conditionalFormatting sqref="L22:M22">
    <cfRule type="cellIs" dxfId="275" priority="18" operator="between">
      <formula>-0.01</formula>
      <formula>0.01</formula>
    </cfRule>
  </conditionalFormatting>
  <conditionalFormatting sqref="W15 K48:M57 K23:M30">
    <cfRule type="cellIs" dxfId="274" priority="15" operator="lessThan">
      <formula>-0.01</formula>
    </cfRule>
    <cfRule type="cellIs" dxfId="273" priority="16" operator="greaterThan">
      <formula>0.01</formula>
    </cfRule>
    <cfRule type="cellIs" dxfId="272" priority="17" operator="between">
      <formula>-0.01</formula>
      <formula>0.01</formula>
    </cfRule>
  </conditionalFormatting>
  <conditionalFormatting sqref="K6:L16">
    <cfRule type="cellIs" dxfId="271" priority="12" operator="equal">
      <formula>0</formula>
    </cfRule>
    <cfRule type="cellIs" dxfId="270" priority="13" operator="lessThanOrEqual">
      <formula>0.001</formula>
    </cfRule>
    <cfRule type="cellIs" dxfId="269" priority="14" operator="greaterThanOrEqual">
      <formula>0.001</formula>
    </cfRule>
  </conditionalFormatting>
  <conditionalFormatting sqref="K61:M69">
    <cfRule type="cellIs" dxfId="268" priority="9" operator="greaterThanOrEqual">
      <formula>0.001</formula>
    </cfRule>
    <cfRule type="cellIs" dxfId="267" priority="10" operator="lessThanOrEqual">
      <formula>0.001</formula>
    </cfRule>
    <cfRule type="cellIs" dxfId="266" priority="11" operator="equal">
      <formula>0</formula>
    </cfRule>
  </conditionalFormatting>
  <conditionalFormatting sqref="K40:M40">
    <cfRule type="cellIs" dxfId="265" priority="7" operator="lessThan">
      <formula>0.02</formula>
    </cfRule>
    <cfRule type="cellIs" dxfId="264" priority="8" operator="greaterThan">
      <formula>0.02</formula>
    </cfRule>
  </conditionalFormatting>
  <conditionalFormatting sqref="K41:M42 K35:M39">
    <cfRule type="cellIs" dxfId="263" priority="4" operator="greaterThanOrEqual">
      <formula>0.001</formula>
    </cfRule>
    <cfRule type="cellIs" dxfId="262" priority="5" operator="lessThanOrEqual">
      <formula>0.001</formula>
    </cfRule>
    <cfRule type="cellIs" dxfId="261" priority="6" operator="equal">
      <formula>0</formula>
    </cfRule>
  </conditionalFormatting>
  <conditionalFormatting sqref="P15">
    <cfRule type="cellIs" dxfId="260" priority="1" operator="lessThan">
      <formula>-0.01</formula>
    </cfRule>
    <cfRule type="cellIs" dxfId="259" priority="2" operator="greaterThan">
      <formula>0.01</formula>
    </cfRule>
    <cfRule type="cellIs" dxfId="258"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1"/>
  <sheetViews>
    <sheetView showGridLines="0" showRowColHeaders="0" zoomScale="70" zoomScaleNormal="70"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4.140625" style="6" customWidth="1"/>
    <col min="10" max="10" width="16" style="7" customWidth="1"/>
    <col min="11" max="11" width="16.85546875" style="7" customWidth="1"/>
    <col min="12" max="12" width="3.140625" style="7" customWidth="1"/>
    <col min="13" max="13" width="16.85546875" style="7" customWidth="1"/>
    <col min="14" max="14" width="9.42578125"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c r="W5" s="91"/>
      <c r="X5" s="91"/>
      <c r="Y5" s="91"/>
      <c r="Z5" s="91"/>
      <c r="AA5" s="91"/>
      <c r="AB5" s="91"/>
      <c r="AC5" s="91"/>
      <c r="AD5" s="91"/>
    </row>
    <row r="6" spans="1:30" s="8" customFormat="1" ht="18" customHeight="1" x14ac:dyDescent="0.25">
      <c r="A6" s="23"/>
      <c r="B6" s="47" t="s">
        <v>112</v>
      </c>
      <c r="C6" s="204">
        <v>4.2415779999999996</v>
      </c>
      <c r="D6" s="203">
        <v>4.1868550000000004</v>
      </c>
      <c r="E6" s="203">
        <v>3</v>
      </c>
      <c r="F6" s="202">
        <v>2.4</v>
      </c>
      <c r="G6" s="201">
        <v>3.2</v>
      </c>
      <c r="H6" s="5"/>
      <c r="I6" s="67"/>
      <c r="J6" s="229">
        <v>3.3</v>
      </c>
      <c r="K6" s="179">
        <f>+IF(ISERROR(J6/D6-1),"*",(J6/D6-1))</f>
        <v>-0.21181889508951246</v>
      </c>
      <c r="L6" s="205"/>
      <c r="M6" s="228">
        <f>+SUM(E6:G6,J6)</f>
        <v>11.900000000000002</v>
      </c>
      <c r="N6" s="67"/>
      <c r="W6" s="95"/>
      <c r="X6" s="95"/>
      <c r="Y6" s="95"/>
      <c r="Z6" s="95"/>
      <c r="AA6" s="95"/>
      <c r="AB6" s="95"/>
      <c r="AC6" s="95"/>
      <c r="AD6" s="95"/>
    </row>
    <row r="7" spans="1:30" s="8" customFormat="1" ht="18" customHeight="1" x14ac:dyDescent="0.25">
      <c r="A7" s="23"/>
      <c r="B7" s="48" t="s">
        <v>113</v>
      </c>
      <c r="C7" s="199">
        <v>2.0106660000000001</v>
      </c>
      <c r="D7" s="198">
        <v>2.0820112499999999</v>
      </c>
      <c r="E7" s="198">
        <v>1.6</v>
      </c>
      <c r="F7" s="197">
        <v>1</v>
      </c>
      <c r="G7" s="196">
        <v>1.7</v>
      </c>
      <c r="H7" s="5"/>
      <c r="I7" s="67"/>
      <c r="J7" s="227">
        <v>1.5</v>
      </c>
      <c r="K7" s="157">
        <f>+IF(ISERROR(J7/D7-1),"*",(J7/D7-1))</f>
        <v>-0.27954279785952163</v>
      </c>
      <c r="L7" s="205"/>
      <c r="M7" s="226">
        <f>+SUM(E7:G7,J7)</f>
        <v>5.8</v>
      </c>
      <c r="N7" s="67"/>
      <c r="W7" s="91"/>
      <c r="X7" s="91" t="str">
        <f>+C5</f>
        <v>TRIM 3 2015</v>
      </c>
      <c r="Y7" s="91" t="str">
        <f>+D5</f>
        <v>TRIM 4 2015</v>
      </c>
      <c r="Z7" s="91" t="str">
        <f>+E5</f>
        <v>TRIM 1 2016</v>
      </c>
      <c r="AA7" s="91" t="str">
        <f>+F5</f>
        <v>TRIM 2 2016</v>
      </c>
      <c r="AB7" s="91" t="str">
        <f>+G5</f>
        <v>TRIM 3 2016</v>
      </c>
      <c r="AC7" s="91" t="str">
        <f>+J5</f>
        <v>TRIM 4 2016</v>
      </c>
      <c r="AD7" s="95"/>
    </row>
    <row r="8" spans="1:30" s="8" customFormat="1" ht="18" customHeight="1" x14ac:dyDescent="0.25">
      <c r="A8" s="23"/>
      <c r="B8" s="48" t="s">
        <v>114</v>
      </c>
      <c r="C8" s="199">
        <v>20.93403</v>
      </c>
      <c r="D8" s="198">
        <v>21.277439999999999</v>
      </c>
      <c r="E8" s="198">
        <v>13.9</v>
      </c>
      <c r="F8" s="197">
        <v>9.5</v>
      </c>
      <c r="G8" s="196">
        <v>18.7</v>
      </c>
      <c r="H8" s="5"/>
      <c r="I8" s="67"/>
      <c r="J8" s="227">
        <v>13.6</v>
      </c>
      <c r="K8" s="157">
        <f>+IF(ISERROR(J8/D8-1),"*",(J8/D8-1))</f>
        <v>-0.36082536244961794</v>
      </c>
      <c r="L8" s="205"/>
      <c r="M8" s="226">
        <f>+SUM(E8:G8,J8)</f>
        <v>55.699999999999996</v>
      </c>
      <c r="N8" s="67"/>
      <c r="W8" s="91" t="str">
        <f>+VLOOKUP($P$4,$B$5:$J$16,1,0)</f>
        <v>Volumen (Mio consumiciones)</v>
      </c>
      <c r="X8" s="91">
        <f>+VLOOKUP($P$4,$B$5:$J$16,2,0)</f>
        <v>4.2415779999999996</v>
      </c>
      <c r="Y8" s="91">
        <f>+VLOOKUP($P$4,$B$5:$J$16,3,0)</f>
        <v>4.1868550000000004</v>
      </c>
      <c r="Z8" s="91">
        <f>+VLOOKUP($P$4,$B$5:$J$16,4,0)</f>
        <v>3</v>
      </c>
      <c r="AA8" s="91">
        <f>+VLOOKUP($P$4,$B$5:$J$16,5,0)</f>
        <v>2.4</v>
      </c>
      <c r="AB8" s="91">
        <f>+VLOOKUP($P$4,$B$5:$J$16,6,0)</f>
        <v>3.2</v>
      </c>
      <c r="AC8" s="91">
        <f>+VLOOKUP($P$4,$B$5:$J$16,9,0)</f>
        <v>3.3</v>
      </c>
      <c r="AD8" s="95"/>
    </row>
    <row r="9" spans="1:30" s="8" customFormat="1" ht="18" customHeight="1" x14ac:dyDescent="0.25">
      <c r="A9" s="23"/>
      <c r="B9" s="48" t="s">
        <v>158</v>
      </c>
      <c r="C9" s="199">
        <v>4.4371817901442894</v>
      </c>
      <c r="D9" s="198">
        <v>4.9700513361583383</v>
      </c>
      <c r="E9" s="198">
        <v>3.3</v>
      </c>
      <c r="F9" s="197">
        <v>2.6</v>
      </c>
      <c r="G9" s="196">
        <v>4.4000000000000004</v>
      </c>
      <c r="H9" s="5"/>
      <c r="I9" s="67"/>
      <c r="J9" s="227">
        <v>3.3</v>
      </c>
      <c r="K9" s="170">
        <f>+IF(ISERROR(J9-D9),"*",(J9-D9))</f>
        <v>-1.6700513361583385</v>
      </c>
      <c r="L9" s="209"/>
      <c r="M9" s="226"/>
      <c r="N9" s="67"/>
      <c r="W9" s="95"/>
      <c r="X9" s="95"/>
      <c r="Y9" s="95"/>
      <c r="Z9" s="95"/>
      <c r="AA9" s="95"/>
      <c r="AB9" s="95"/>
      <c r="AC9" s="95"/>
      <c r="AD9" s="95"/>
    </row>
    <row r="10" spans="1:30" s="8" customFormat="1" ht="18" customHeight="1" x14ac:dyDescent="0.25">
      <c r="A10" s="23"/>
      <c r="B10" s="48" t="s">
        <v>115</v>
      </c>
      <c r="C10" s="199">
        <v>1.8</v>
      </c>
      <c r="D10" s="198">
        <v>1.6</v>
      </c>
      <c r="E10" s="198">
        <v>1.7</v>
      </c>
      <c r="F10" s="197">
        <v>1.8</v>
      </c>
      <c r="G10" s="196">
        <v>1.5</v>
      </c>
      <c r="H10" s="5"/>
      <c r="I10" s="67"/>
      <c r="J10" s="227">
        <v>1.8</v>
      </c>
      <c r="K10" s="157">
        <f t="shared" ref="K10:K16" si="0">+IF(ISERROR(J10/D10-1),"*",(J10/D10-1))</f>
        <v>0.125</v>
      </c>
      <c r="L10" s="205"/>
      <c r="M10" s="226"/>
      <c r="N10" s="67"/>
      <c r="W10" s="95"/>
      <c r="X10" s="95"/>
      <c r="Y10" s="95"/>
      <c r="Z10" s="95"/>
      <c r="AA10" s="95"/>
      <c r="AB10" s="95"/>
      <c r="AC10" s="95"/>
      <c r="AD10" s="95"/>
    </row>
    <row r="11" spans="1:30" s="8" customFormat="1" ht="18" customHeight="1" x14ac:dyDescent="0.25">
      <c r="A11" s="23"/>
      <c r="B11" s="48" t="s">
        <v>108</v>
      </c>
      <c r="C11" s="199">
        <v>3</v>
      </c>
      <c r="D11" s="198">
        <v>2.6</v>
      </c>
      <c r="E11" s="198">
        <v>2.8</v>
      </c>
      <c r="F11" s="197">
        <v>2.9</v>
      </c>
      <c r="G11" s="196">
        <v>2.2000000000000002</v>
      </c>
      <c r="H11" s="5"/>
      <c r="I11" s="67"/>
      <c r="J11" s="227">
        <v>3</v>
      </c>
      <c r="K11" s="157">
        <f t="shared" si="0"/>
        <v>0.15384615384615374</v>
      </c>
      <c r="L11" s="205"/>
      <c r="M11" s="226"/>
      <c r="N11" s="67"/>
    </row>
    <row r="12" spans="1:30" s="8" customFormat="1" ht="18" customHeight="1" x14ac:dyDescent="0.25">
      <c r="A12" s="23"/>
      <c r="B12" s="48" t="s">
        <v>109</v>
      </c>
      <c r="C12" s="199">
        <v>1.3985218138871036</v>
      </c>
      <c r="D12" s="198">
        <v>1.292665652159336</v>
      </c>
      <c r="E12" s="198">
        <v>1.4</v>
      </c>
      <c r="F12" s="197">
        <v>1.2</v>
      </c>
      <c r="G12" s="196">
        <v>1.2</v>
      </c>
      <c r="H12" s="5"/>
      <c r="I12" s="67"/>
      <c r="J12" s="227">
        <v>1.4</v>
      </c>
      <c r="K12" s="157">
        <f t="shared" si="0"/>
        <v>8.3033340958172053E-2</v>
      </c>
      <c r="L12" s="205"/>
      <c r="M12" s="226"/>
      <c r="N12" s="67"/>
    </row>
    <row r="13" spans="1:30" s="8" customFormat="1" ht="18" customHeight="1" x14ac:dyDescent="0.25">
      <c r="A13" s="23"/>
      <c r="B13" s="48" t="s">
        <v>110</v>
      </c>
      <c r="C13" s="199">
        <v>1.63</v>
      </c>
      <c r="D13" s="198">
        <v>1.65</v>
      </c>
      <c r="E13" s="198">
        <v>1.6</v>
      </c>
      <c r="F13" s="197">
        <v>1.6</v>
      </c>
      <c r="G13" s="196">
        <v>1.5</v>
      </c>
      <c r="H13" s="5"/>
      <c r="I13" s="67"/>
      <c r="J13" s="227">
        <v>1.7</v>
      </c>
      <c r="K13" s="157">
        <f t="shared" si="0"/>
        <v>3.0303030303030276E-2</v>
      </c>
      <c r="L13" s="205"/>
      <c r="M13" s="226"/>
      <c r="N13" s="67"/>
    </row>
    <row r="14" spans="1:30" s="8" customFormat="1" ht="18" customHeight="1" x14ac:dyDescent="0.25">
      <c r="A14" s="23"/>
      <c r="B14" s="49" t="s">
        <v>156</v>
      </c>
      <c r="C14" s="239">
        <v>6.2054955256994171E-2</v>
      </c>
      <c r="D14" s="223">
        <v>6.4246146517204977E-2</v>
      </c>
      <c r="E14" s="223">
        <v>0</v>
      </c>
      <c r="F14" s="222">
        <v>0</v>
      </c>
      <c r="G14" s="221">
        <v>0.1</v>
      </c>
      <c r="H14" s="126"/>
      <c r="I14" s="127"/>
      <c r="J14" s="238">
        <v>0</v>
      </c>
      <c r="K14" s="157">
        <f t="shared" si="0"/>
        <v>-1</v>
      </c>
      <c r="L14" s="205"/>
      <c r="M14" s="226">
        <f>+SUM(E14:G14,J14)</f>
        <v>0.1</v>
      </c>
      <c r="N14" s="67"/>
    </row>
    <row r="15" spans="1:30" s="8" customFormat="1" ht="18" customHeight="1" x14ac:dyDescent="0.25">
      <c r="A15" s="23"/>
      <c r="B15" s="49" t="s">
        <v>116</v>
      </c>
      <c r="C15" s="199">
        <v>0.64608457844245326</v>
      </c>
      <c r="D15" s="198">
        <v>0.65657355489843672</v>
      </c>
      <c r="E15" s="198">
        <v>0.4</v>
      </c>
      <c r="F15" s="197">
        <v>0.3</v>
      </c>
      <c r="G15" s="196">
        <v>0.6</v>
      </c>
      <c r="H15" s="5"/>
      <c r="I15" s="67"/>
      <c r="J15" s="227">
        <v>0.4</v>
      </c>
      <c r="K15" s="157">
        <f t="shared" si="0"/>
        <v>-0.39077655958611557</v>
      </c>
      <c r="L15" s="205"/>
      <c r="M15" s="226">
        <f>+SUM(E15:G15,J15)</f>
        <v>1.6999999999999997</v>
      </c>
      <c r="N15" s="67"/>
    </row>
    <row r="16" spans="1:30" s="8" customFormat="1" ht="18" customHeight="1" thickBot="1" x14ac:dyDescent="0.3">
      <c r="A16" s="23"/>
      <c r="B16" s="50" t="s">
        <v>111</v>
      </c>
      <c r="C16" s="194">
        <v>10.411490521051233</v>
      </c>
      <c r="D16" s="193">
        <v>10.2196565940746</v>
      </c>
      <c r="E16" s="193">
        <v>9</v>
      </c>
      <c r="F16" s="192">
        <v>9.5</v>
      </c>
      <c r="G16" s="191">
        <v>10.9</v>
      </c>
      <c r="H16" s="5"/>
      <c r="I16" s="67"/>
      <c r="J16" s="225">
        <v>9.3000000000000007</v>
      </c>
      <c r="K16" s="151">
        <f t="shared" si="0"/>
        <v>-8.9988991861802869E-2</v>
      </c>
      <c r="L16" s="205"/>
      <c r="M16" s="224">
        <f>+M8/M7</f>
        <v>9.6034482758620694</v>
      </c>
      <c r="N16" s="67"/>
    </row>
    <row r="17" spans="1:22" s="8" customFormat="1" ht="12.95" customHeight="1" x14ac:dyDescent="0.25">
      <c r="A17" s="23"/>
      <c r="B17" s="43" t="s">
        <v>160</v>
      </c>
      <c r="C17" s="189"/>
      <c r="D17" s="189"/>
      <c r="E17" s="189"/>
      <c r="F17" s="189"/>
      <c r="G17" s="189"/>
      <c r="H17" s="5"/>
      <c r="I17" s="67"/>
      <c r="J17" s="189"/>
      <c r="K17" s="189"/>
      <c r="L17" s="214"/>
      <c r="M17" s="189"/>
      <c r="N17" s="67"/>
    </row>
    <row r="18" spans="1:22" s="8" customFormat="1" ht="12.95" customHeight="1" x14ac:dyDescent="0.25">
      <c r="A18" s="23"/>
      <c r="B18" s="43" t="s">
        <v>157</v>
      </c>
      <c r="C18" s="189"/>
      <c r="D18" s="189"/>
      <c r="E18" s="189"/>
      <c r="F18" s="189"/>
      <c r="G18" s="189"/>
      <c r="H18" s="5"/>
      <c r="I18" s="67"/>
      <c r="J18" s="189"/>
      <c r="K18" s="189"/>
      <c r="L18" s="214"/>
      <c r="M18" s="189"/>
      <c r="N18" s="67"/>
    </row>
    <row r="19" spans="1:22" ht="12.95" customHeight="1" x14ac:dyDescent="0.25">
      <c r="A19" s="1"/>
      <c r="B19" s="43"/>
      <c r="C19" s="147"/>
      <c r="D19" s="147"/>
      <c r="E19" s="147"/>
      <c r="F19" s="147"/>
      <c r="G19" s="147"/>
      <c r="H19"/>
      <c r="I19" s="9"/>
      <c r="J19" s="147"/>
      <c r="K19" s="147"/>
      <c r="L19" s="128"/>
      <c r="M19" s="147"/>
      <c r="N19" s="9"/>
    </row>
    <row r="20" spans="1:22" ht="24.75" customHeight="1" x14ac:dyDescent="0.25">
      <c r="A20" s="1"/>
      <c r="B20" s="12"/>
      <c r="C20" s="13"/>
      <c r="D20" s="13"/>
      <c r="E20" s="13"/>
      <c r="F20" s="13"/>
      <c r="G20" s="13"/>
      <c r="H20" s="9"/>
      <c r="I20" s="9"/>
      <c r="J20" s="13"/>
      <c r="K20" s="13"/>
      <c r="L20" s="13"/>
      <c r="M20" s="13"/>
      <c r="N20" s="9"/>
      <c r="P20" s="110"/>
      <c r="Q20" s="110"/>
      <c r="R20" s="110"/>
      <c r="S20" s="110"/>
    </row>
    <row r="21" spans="1:22" ht="29.25" customHeight="1" thickBot="1" x14ac:dyDescent="0.3">
      <c r="A21" s="1"/>
      <c r="B21" s="12"/>
      <c r="C21" s="13"/>
      <c r="D21" s="13"/>
      <c r="E21" s="13"/>
      <c r="F21" s="13"/>
      <c r="G21" s="13"/>
      <c r="H21" s="9"/>
      <c r="I21" s="9"/>
      <c r="J21" s="13"/>
      <c r="K21" s="13"/>
      <c r="L21" s="13"/>
      <c r="M21" s="13"/>
      <c r="N21" s="9"/>
      <c r="P21" s="110"/>
      <c r="Q21" s="110"/>
      <c r="R21" s="110"/>
      <c r="S21" s="110"/>
    </row>
    <row r="22" spans="1:22"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22"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11"/>
      <c r="Q23" s="111"/>
      <c r="R23" s="111"/>
      <c r="S23" s="111"/>
    </row>
    <row r="24" spans="1:22" s="8" customFormat="1" ht="18" customHeight="1" x14ac:dyDescent="0.25">
      <c r="A24" s="23"/>
      <c r="B24" s="29" t="s">
        <v>0</v>
      </c>
      <c r="C24" s="162" t="s">
        <v>91</v>
      </c>
      <c r="D24" s="161" t="s">
        <v>91</v>
      </c>
      <c r="E24" s="161" t="s">
        <v>207</v>
      </c>
      <c r="F24" s="160">
        <v>2</v>
      </c>
      <c r="G24" s="159">
        <v>1.5</v>
      </c>
      <c r="H24" s="35"/>
      <c r="I24" s="69"/>
      <c r="J24" s="158">
        <v>1.6</v>
      </c>
      <c r="K24" s="170" t="str">
        <f>+IF(ISERROR(J24-D24),"*",(J24-D24))</f>
        <v>*</v>
      </c>
      <c r="L24" s="209"/>
      <c r="M24" s="209"/>
      <c r="N24" s="67"/>
      <c r="P24" s="111"/>
      <c r="Q24" s="111"/>
      <c r="R24" s="111"/>
      <c r="S24" s="111"/>
    </row>
    <row r="25" spans="1:22" s="8" customFormat="1" ht="18" customHeight="1" x14ac:dyDescent="0.25">
      <c r="A25" s="23"/>
      <c r="B25" s="29" t="s">
        <v>1</v>
      </c>
      <c r="C25" s="162" t="s">
        <v>91</v>
      </c>
      <c r="D25" s="161">
        <v>12.595611741987723</v>
      </c>
      <c r="E25" s="161">
        <v>14.3</v>
      </c>
      <c r="F25" s="160">
        <v>12.7</v>
      </c>
      <c r="G25" s="159">
        <v>16.100000000000001</v>
      </c>
      <c r="H25" s="35"/>
      <c r="I25" s="69"/>
      <c r="J25" s="158">
        <v>7.1</v>
      </c>
      <c r="K25" s="170">
        <f>+IF(ISERROR(J25-D25),"*",(J25-D25))</f>
        <v>-5.4956117419877231</v>
      </c>
      <c r="L25" s="209"/>
      <c r="M25" s="209"/>
      <c r="N25" s="67"/>
      <c r="P25" s="111"/>
      <c r="Q25" s="111"/>
      <c r="R25" s="111"/>
      <c r="S25" s="111"/>
    </row>
    <row r="26" spans="1:22" s="8" customFormat="1" ht="18" customHeight="1" x14ac:dyDescent="0.25">
      <c r="A26" s="23"/>
      <c r="B26" s="29" t="s">
        <v>2</v>
      </c>
      <c r="C26" s="162">
        <v>24.983131278029074</v>
      </c>
      <c r="D26" s="161">
        <v>30.941315139884235</v>
      </c>
      <c r="E26" s="161">
        <v>29.9</v>
      </c>
      <c r="F26" s="160">
        <v>36.6</v>
      </c>
      <c r="G26" s="159">
        <v>24.5</v>
      </c>
      <c r="H26" s="35"/>
      <c r="I26" s="69"/>
      <c r="J26" s="158">
        <v>37.1</v>
      </c>
      <c r="K26" s="170">
        <f>+IF(ISERROR(J26-D26),"*",(J26-D26))</f>
        <v>6.1586848601157662</v>
      </c>
      <c r="L26" s="209"/>
      <c r="M26" s="209"/>
      <c r="N26" s="67"/>
      <c r="P26" s="111"/>
      <c r="Q26" s="111"/>
      <c r="R26" s="111"/>
      <c r="S26" s="111"/>
    </row>
    <row r="27" spans="1:22" s="8" customFormat="1" ht="18" customHeight="1" thickBot="1" x14ac:dyDescent="0.3">
      <c r="A27" s="23"/>
      <c r="B27" s="30" t="s">
        <v>3</v>
      </c>
      <c r="C27" s="156">
        <v>59.95443205335372</v>
      </c>
      <c r="D27" s="155">
        <v>51.943332166984526</v>
      </c>
      <c r="E27" s="155">
        <v>53.5</v>
      </c>
      <c r="F27" s="154">
        <v>48.7</v>
      </c>
      <c r="G27" s="153">
        <v>57.9</v>
      </c>
      <c r="H27" s="35"/>
      <c r="I27" s="69"/>
      <c r="J27" s="152">
        <v>54.2</v>
      </c>
      <c r="K27" s="169">
        <f>+IF(ISERROR(J27-D27),"*",(J27-D27))</f>
        <v>2.2566678330154772</v>
      </c>
      <c r="L27" s="209"/>
      <c r="M27" s="209"/>
      <c r="N27" s="67"/>
      <c r="P27" s="111"/>
      <c r="Q27" s="111"/>
      <c r="R27" s="111"/>
      <c r="S27" s="111"/>
    </row>
    <row r="28" spans="1:22" ht="8.25" customHeight="1" thickBot="1" x14ac:dyDescent="0.3">
      <c r="A28" s="1"/>
      <c r="B28" s="32"/>
      <c r="C28" s="186"/>
      <c r="D28" s="186"/>
      <c r="E28" s="186"/>
      <c r="F28" s="186"/>
      <c r="G28" s="186"/>
      <c r="H28" s="36"/>
      <c r="I28" s="70"/>
      <c r="J28" s="186"/>
      <c r="K28" s="188"/>
      <c r="L28" s="213"/>
      <c r="M28" s="213"/>
      <c r="N28" s="9"/>
      <c r="P28" s="111"/>
      <c r="Q28" s="111"/>
      <c r="R28" s="111"/>
      <c r="S28" s="111"/>
      <c r="T28" s="8"/>
      <c r="U28" s="8"/>
      <c r="V28" s="8"/>
    </row>
    <row r="29" spans="1:22" s="8" customFormat="1" ht="18" customHeight="1" x14ac:dyDescent="0.25">
      <c r="A29" s="23"/>
      <c r="B29" s="31" t="s">
        <v>4</v>
      </c>
      <c r="C29" s="184">
        <v>53.881786448345402</v>
      </c>
      <c r="D29" s="183">
        <v>43.885900037140047</v>
      </c>
      <c r="E29" s="183">
        <v>54.9</v>
      </c>
      <c r="F29" s="182">
        <v>36.1</v>
      </c>
      <c r="G29" s="181">
        <v>41.2</v>
      </c>
      <c r="H29" s="35"/>
      <c r="I29" s="69"/>
      <c r="J29" s="180">
        <v>41.7</v>
      </c>
      <c r="K29" s="187">
        <f>+IF(ISERROR(J29-D29),"*",(J29-D29))</f>
        <v>-2.1859000371400441</v>
      </c>
      <c r="L29" s="209"/>
      <c r="M29" s="209"/>
      <c r="N29" s="67"/>
      <c r="P29" s="110"/>
      <c r="Q29" s="110"/>
      <c r="R29" s="110"/>
      <c r="S29" s="110"/>
      <c r="T29" s="6"/>
      <c r="U29" s="6"/>
      <c r="V29" s="6"/>
    </row>
    <row r="30" spans="1:22" s="8" customFormat="1" ht="18" customHeight="1" thickBot="1" x14ac:dyDescent="0.3">
      <c r="A30" s="23"/>
      <c r="B30" s="30" t="s">
        <v>5</v>
      </c>
      <c r="C30" s="156">
        <v>46.118213551654598</v>
      </c>
      <c r="D30" s="155">
        <v>56.114099962859953</v>
      </c>
      <c r="E30" s="155">
        <v>45.1</v>
      </c>
      <c r="F30" s="154">
        <v>63.9</v>
      </c>
      <c r="G30" s="153">
        <v>58.8</v>
      </c>
      <c r="H30" s="35"/>
      <c r="I30" s="69"/>
      <c r="J30" s="152">
        <v>58.3</v>
      </c>
      <c r="K30" s="169">
        <f>+IF(ISERROR(J30-D30),"*",(J30-D30))</f>
        <v>2.1859000371400441</v>
      </c>
      <c r="L30" s="209"/>
      <c r="M30" s="209"/>
      <c r="N30" s="67"/>
      <c r="P30" s="111"/>
      <c r="Q30" s="111"/>
      <c r="R30" s="111"/>
      <c r="S30" s="111"/>
    </row>
    <row r="31" spans="1:22" ht="12.95" customHeight="1" x14ac:dyDescent="0.25">
      <c r="A31"/>
      <c r="B31" s="44" t="s">
        <v>66</v>
      </c>
      <c r="C31"/>
      <c r="D31"/>
      <c r="E31"/>
      <c r="F31"/>
      <c r="G31"/>
      <c r="H31"/>
      <c r="I31" s="9"/>
      <c r="J31"/>
      <c r="K31"/>
      <c r="L31" s="9"/>
      <c r="M31" s="9"/>
      <c r="N31" s="9"/>
      <c r="P31" s="8"/>
      <c r="Q31" s="8"/>
      <c r="R31" s="8"/>
      <c r="S31" s="8"/>
      <c r="T31" s="8"/>
      <c r="U31" s="8"/>
      <c r="V31" s="8"/>
    </row>
    <row r="32" spans="1:22" ht="12.95" customHeight="1" x14ac:dyDescent="0.25">
      <c r="A32" s="1"/>
      <c r="B32" s="125" t="s">
        <v>178</v>
      </c>
      <c r="C32" s="147"/>
      <c r="D32" s="147"/>
      <c r="E32" s="147"/>
      <c r="F32" s="147"/>
      <c r="G32" s="147"/>
      <c r="H32"/>
      <c r="I32" s="9"/>
      <c r="J32" s="147"/>
      <c r="K32" s="147"/>
      <c r="L32" s="128"/>
      <c r="M32" s="147"/>
      <c r="N32" s="9"/>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231">
        <v>1.3985218138871036</v>
      </c>
      <c r="D35" s="167">
        <v>1.292665652159336</v>
      </c>
      <c r="E35" s="167">
        <v>1.4</v>
      </c>
      <c r="F35" s="166">
        <v>1.2</v>
      </c>
      <c r="G35" s="165">
        <v>1.2</v>
      </c>
      <c r="H35" s="35"/>
      <c r="I35" s="69"/>
      <c r="J35" s="164">
        <v>1.4</v>
      </c>
      <c r="K35" s="163">
        <f>+IF(ISERROR(J35/D35-1),"*",(J35/D35-1))</f>
        <v>8.3033340958172053E-2</v>
      </c>
      <c r="L35" s="207"/>
      <c r="M35" s="207"/>
      <c r="N35" s="67"/>
      <c r="P35" s="6"/>
      <c r="Q35" s="6"/>
      <c r="R35" s="6"/>
      <c r="S35" s="6"/>
      <c r="T35" s="6"/>
      <c r="U35" s="6"/>
      <c r="V35" s="6"/>
    </row>
    <row r="36" spans="1:22" s="8" customFormat="1" ht="18" customHeight="1" x14ac:dyDescent="0.25">
      <c r="A36" s="23"/>
      <c r="B36" s="29" t="s">
        <v>0</v>
      </c>
      <c r="C36" s="161" t="s">
        <v>91</v>
      </c>
      <c r="D36" s="161" t="s">
        <v>91</v>
      </c>
      <c r="E36" s="161" t="s">
        <v>207</v>
      </c>
      <c r="F36" s="160">
        <v>1.2</v>
      </c>
      <c r="G36" s="159">
        <v>0.5</v>
      </c>
      <c r="H36" s="35"/>
      <c r="I36" s="69"/>
      <c r="J36" s="158">
        <v>0.6</v>
      </c>
      <c r="K36" s="157" t="str">
        <f>+IF(ISERROR(J36/D36-1),"*",(J36/D36-1))</f>
        <v>*</v>
      </c>
      <c r="L36" s="205"/>
      <c r="M36" s="205"/>
      <c r="N36" s="67"/>
    </row>
    <row r="37" spans="1:22" s="8" customFormat="1" ht="18" customHeight="1" x14ac:dyDescent="0.25">
      <c r="A37" s="23"/>
      <c r="B37" s="29" t="s">
        <v>1</v>
      </c>
      <c r="C37" s="161" t="s">
        <v>91</v>
      </c>
      <c r="D37" s="161">
        <v>1.1860168268697138</v>
      </c>
      <c r="E37" s="161">
        <v>0.9</v>
      </c>
      <c r="F37" s="160">
        <v>1.5</v>
      </c>
      <c r="G37" s="159">
        <v>2.4</v>
      </c>
      <c r="H37" s="35"/>
      <c r="I37" s="69"/>
      <c r="J37" s="158">
        <v>1.1000000000000001</v>
      </c>
      <c r="K37" s="157">
        <f>+IF(ISERROR(J37/D37-1),"*",(J37/D37-1))</f>
        <v>-7.2525806481801958E-2</v>
      </c>
      <c r="L37" s="205"/>
      <c r="M37" s="205"/>
      <c r="N37" s="67"/>
    </row>
    <row r="38" spans="1:22" s="8" customFormat="1" ht="18" customHeight="1" x14ac:dyDescent="0.25">
      <c r="A38" s="23"/>
      <c r="B38" s="29" t="s">
        <v>2</v>
      </c>
      <c r="C38" s="161">
        <v>1.2450984085742125</v>
      </c>
      <c r="D38" s="161">
        <v>1.1255202730678331</v>
      </c>
      <c r="E38" s="161">
        <v>1.1000000000000001</v>
      </c>
      <c r="F38" s="160">
        <v>1.2</v>
      </c>
      <c r="G38" s="159">
        <v>1.2</v>
      </c>
      <c r="H38" s="35"/>
      <c r="I38" s="69"/>
      <c r="J38" s="158">
        <v>1.3</v>
      </c>
      <c r="K38" s="157">
        <f>+IF(ISERROR(J38/D38-1),"*",(J38/D38-1))</f>
        <v>0.15502139864312459</v>
      </c>
      <c r="L38" s="205"/>
      <c r="M38" s="205"/>
      <c r="N38" s="67"/>
    </row>
    <row r="39" spans="1:22" s="8" customFormat="1" ht="18" customHeight="1" thickBot="1" x14ac:dyDescent="0.3">
      <c r="A39" s="23"/>
      <c r="B39" s="30" t="s">
        <v>3</v>
      </c>
      <c r="C39" s="155">
        <v>1.5134626712129886</v>
      </c>
      <c r="D39" s="155">
        <v>1.4720020146739277</v>
      </c>
      <c r="E39" s="155">
        <v>1.2</v>
      </c>
      <c r="F39" s="154">
        <v>1.1000000000000001</v>
      </c>
      <c r="G39" s="153">
        <v>1.1000000000000001</v>
      </c>
      <c r="H39" s="35"/>
      <c r="I39" s="69"/>
      <c r="J39" s="152">
        <v>1.6</v>
      </c>
      <c r="K39" s="151">
        <f>+IF(ISERROR(J39/D39-1),"*",(J39/D39-1))</f>
        <v>8.695503406252203E-2</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3">
        <v>1.2789137524223637</v>
      </c>
      <c r="D41" s="183">
        <v>1.4935506137024981</v>
      </c>
      <c r="E41" s="183">
        <v>2.2000000000000002</v>
      </c>
      <c r="F41" s="182">
        <v>1.4</v>
      </c>
      <c r="G41" s="181">
        <v>1.3</v>
      </c>
      <c r="H41" s="35"/>
      <c r="I41" s="69"/>
      <c r="J41" s="180">
        <v>1.9</v>
      </c>
      <c r="K41" s="179">
        <f>+IF(ISERROR(J41/D41-1),"*",(J41/D41-1))</f>
        <v>0.27213633242057833</v>
      </c>
      <c r="L41" s="205"/>
      <c r="M41" s="177"/>
      <c r="N41" s="67"/>
    </row>
    <row r="42" spans="1:22" s="8" customFormat="1" ht="18" customHeight="1" thickBot="1" x14ac:dyDescent="0.3">
      <c r="A42" s="23"/>
      <c r="B42" s="30" t="s">
        <v>5</v>
      </c>
      <c r="C42" s="155">
        <v>1.5616956780191154</v>
      </c>
      <c r="D42" s="155">
        <v>1.1194570229629284</v>
      </c>
      <c r="E42" s="155">
        <v>0.9</v>
      </c>
      <c r="F42" s="154">
        <v>1.1000000000000001</v>
      </c>
      <c r="G42" s="153">
        <v>1.2</v>
      </c>
      <c r="H42" s="35"/>
      <c r="I42" s="69"/>
      <c r="J42" s="152">
        <v>1.1000000000000001</v>
      </c>
      <c r="K42" s="151">
        <f>+IF(ISERROR(J42/D42-1),"*",(J42/D42-1))</f>
        <v>-1.738076814367584E-2</v>
      </c>
      <c r="L42" s="205"/>
      <c r="M42" s="177"/>
      <c r="N42" s="67"/>
      <c r="P42" s="6"/>
      <c r="Q42" s="6"/>
      <c r="R42" s="6"/>
      <c r="S42" s="6"/>
      <c r="T42" s="6"/>
      <c r="U42" s="6"/>
      <c r="V42" s="6"/>
    </row>
    <row r="43" spans="1:22" ht="12.95" customHeight="1" x14ac:dyDescent="0.25">
      <c r="A43" s="1"/>
      <c r="B43" s="44" t="s">
        <v>66</v>
      </c>
      <c r="C43" s="38"/>
      <c r="D43" s="38"/>
      <c r="E43" s="38"/>
      <c r="F43" s="38"/>
      <c r="G43" s="38"/>
      <c r="H43" s="36"/>
      <c r="I43" s="70"/>
      <c r="J43" s="38"/>
      <c r="K43" s="38"/>
      <c r="L43" s="129"/>
      <c r="M43" s="38"/>
      <c r="N43" s="9"/>
      <c r="P43" s="8"/>
      <c r="Q43" s="8"/>
      <c r="R43" s="8"/>
      <c r="S43" s="8"/>
      <c r="T43" s="8"/>
      <c r="U43" s="8"/>
      <c r="V43" s="8"/>
    </row>
    <row r="44" spans="1:22" ht="12.95" customHeight="1" x14ac:dyDescent="0.25">
      <c r="A44" s="1"/>
      <c r="B44" s="125" t="s">
        <v>178</v>
      </c>
      <c r="C44" s="38"/>
      <c r="D44" s="38"/>
      <c r="E44" s="38"/>
      <c r="F44" s="38"/>
      <c r="G44" s="38"/>
      <c r="H44" s="36"/>
      <c r="I44" s="70"/>
      <c r="J44" s="38"/>
      <c r="K44" s="38"/>
      <c r="L44" s="129"/>
      <c r="M44" s="38"/>
      <c r="N44" s="9"/>
      <c r="P44" s="8"/>
      <c r="Q44" s="8"/>
      <c r="R44" s="8"/>
      <c r="S44" s="8"/>
      <c r="T44" s="8"/>
      <c r="U44" s="8"/>
      <c r="V44" s="8"/>
    </row>
    <row r="45" spans="1:22" ht="24.75" customHeight="1" x14ac:dyDescent="0.25">
      <c r="A45" s="1"/>
      <c r="B45" s="12"/>
      <c r="C45" s="13"/>
      <c r="D45" s="13"/>
      <c r="E45" s="13"/>
      <c r="F45" s="13"/>
      <c r="G45" s="13"/>
      <c r="H45" s="9"/>
      <c r="I45" s="9"/>
      <c r="J45" s="13"/>
      <c r="K45" s="13"/>
      <c r="L45" s="13"/>
      <c r="M45" s="13"/>
      <c r="N45" s="9"/>
      <c r="P45" s="8"/>
      <c r="Q45" s="8"/>
      <c r="R45" s="8"/>
      <c r="S45" s="8"/>
      <c r="T45" s="8"/>
      <c r="U45" s="8"/>
      <c r="V45" s="8"/>
    </row>
    <row r="46" spans="1:22" ht="27.75" customHeight="1" thickBot="1" x14ac:dyDescent="0.3">
      <c r="A46" s="1"/>
      <c r="B46" s="12"/>
      <c r="C46" s="13"/>
      <c r="D46" s="13"/>
      <c r="E46" s="13"/>
      <c r="F46" s="13"/>
      <c r="G46" s="13"/>
      <c r="H46" s="9"/>
      <c r="I46" s="9"/>
      <c r="J46" s="13"/>
      <c r="K46" s="13"/>
      <c r="L46" s="13"/>
      <c r="M46" s="13"/>
      <c r="N46" s="9"/>
    </row>
    <row r="47" spans="1:22"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2" s="8" customFormat="1" ht="18" customHeight="1" x14ac:dyDescent="0.25">
      <c r="A48" s="23"/>
      <c r="B48" s="26" t="s">
        <v>6</v>
      </c>
      <c r="C48" s="176">
        <v>100</v>
      </c>
      <c r="D48" s="175">
        <v>100</v>
      </c>
      <c r="E48" s="175">
        <v>100</v>
      </c>
      <c r="F48" s="174">
        <v>100</v>
      </c>
      <c r="G48" s="173">
        <v>100</v>
      </c>
      <c r="H48" s="5"/>
      <c r="I48" s="67"/>
      <c r="J48" s="172">
        <v>100</v>
      </c>
      <c r="K48" s="171">
        <f t="shared" ref="K48:K56" si="1">+IF(ISERROR(J48-D48),"*",(J48-D48))</f>
        <v>0</v>
      </c>
      <c r="L48" s="211"/>
      <c r="M48" s="210"/>
      <c r="N48" s="67"/>
      <c r="P48" s="6"/>
      <c r="Q48" s="6"/>
      <c r="R48" s="6"/>
      <c r="S48" s="6"/>
      <c r="T48" s="6"/>
      <c r="U48" s="6"/>
      <c r="V48" s="6"/>
    </row>
    <row r="49" spans="1:22" s="8" customFormat="1" ht="18" customHeight="1" x14ac:dyDescent="0.25">
      <c r="A49" s="23"/>
      <c r="B49" s="24" t="s">
        <v>7</v>
      </c>
      <c r="C49" s="162" t="s">
        <v>91</v>
      </c>
      <c r="D49" s="161" t="s">
        <v>91</v>
      </c>
      <c r="E49" s="161" t="s">
        <v>207</v>
      </c>
      <c r="F49" s="160">
        <v>3</v>
      </c>
      <c r="G49" s="159">
        <v>3</v>
      </c>
      <c r="H49" s="5"/>
      <c r="I49" s="67"/>
      <c r="J49" s="158">
        <v>7.3</v>
      </c>
      <c r="K49" s="170" t="str">
        <f t="shared" si="1"/>
        <v>*</v>
      </c>
      <c r="L49" s="209"/>
      <c r="M49" s="209"/>
      <c r="N49" s="67"/>
      <c r="P49" s="6"/>
      <c r="Q49" s="6"/>
      <c r="R49" s="6"/>
      <c r="S49" s="6"/>
      <c r="T49" s="6"/>
      <c r="U49" s="6"/>
      <c r="V49" s="6"/>
    </row>
    <row r="50" spans="1:22" s="8" customFormat="1" ht="18" customHeight="1" x14ac:dyDescent="0.25">
      <c r="A50" s="23"/>
      <c r="B50" s="24" t="s">
        <v>8</v>
      </c>
      <c r="C50" s="162" t="s">
        <v>91</v>
      </c>
      <c r="D50" s="161" t="s">
        <v>91</v>
      </c>
      <c r="E50" s="161" t="s">
        <v>207</v>
      </c>
      <c r="F50" s="160">
        <v>15.1</v>
      </c>
      <c r="G50" s="159">
        <v>22.2</v>
      </c>
      <c r="H50" s="35"/>
      <c r="I50" s="69"/>
      <c r="J50" s="158">
        <v>12.9</v>
      </c>
      <c r="K50" s="170" t="str">
        <f t="shared" si="1"/>
        <v>*</v>
      </c>
      <c r="L50" s="209"/>
      <c r="M50" s="208"/>
      <c r="N50" s="67"/>
    </row>
    <row r="51" spans="1:22" s="8" customFormat="1" ht="18" customHeight="1" x14ac:dyDescent="0.25">
      <c r="A51" s="23"/>
      <c r="B51" s="24" t="s">
        <v>9</v>
      </c>
      <c r="C51" s="162" t="s">
        <v>91</v>
      </c>
      <c r="D51" s="161" t="s">
        <v>91</v>
      </c>
      <c r="E51" s="161" t="s">
        <v>207</v>
      </c>
      <c r="F51" s="160">
        <v>4.5999999999999996</v>
      </c>
      <c r="G51" s="159">
        <v>10.1</v>
      </c>
      <c r="H51" s="35"/>
      <c r="I51" s="69"/>
      <c r="J51" s="158">
        <v>3.2</v>
      </c>
      <c r="K51" s="170" t="str">
        <f t="shared" si="1"/>
        <v>*</v>
      </c>
      <c r="L51" s="209"/>
      <c r="M51" s="208"/>
      <c r="N51" s="67"/>
    </row>
    <row r="52" spans="1:22" s="8" customFormat="1" ht="18" customHeight="1" x14ac:dyDescent="0.25">
      <c r="A52" s="23"/>
      <c r="B52" s="24" t="s">
        <v>10</v>
      </c>
      <c r="C52" s="162" t="s">
        <v>91</v>
      </c>
      <c r="D52" s="161">
        <v>20.024839646942631</v>
      </c>
      <c r="E52" s="161">
        <v>18.2</v>
      </c>
      <c r="F52" s="160">
        <v>6.6</v>
      </c>
      <c r="G52" s="159">
        <v>10.6</v>
      </c>
      <c r="H52" s="35"/>
      <c r="I52" s="69"/>
      <c r="J52" s="158">
        <v>10.9</v>
      </c>
      <c r="K52" s="170">
        <f t="shared" si="1"/>
        <v>-9.1248396469426307</v>
      </c>
      <c r="L52" s="209"/>
      <c r="M52" s="208"/>
      <c r="N52" s="67"/>
    </row>
    <row r="53" spans="1:22" s="8" customFormat="1" ht="18" customHeight="1" x14ac:dyDescent="0.25">
      <c r="A53" s="23"/>
      <c r="B53" s="24" t="s">
        <v>11</v>
      </c>
      <c r="C53" s="162" t="s">
        <v>91</v>
      </c>
      <c r="D53" s="161" t="s">
        <v>91</v>
      </c>
      <c r="E53" s="161">
        <v>17.3</v>
      </c>
      <c r="F53" s="160">
        <v>21.1</v>
      </c>
      <c r="G53" s="159">
        <v>22.3</v>
      </c>
      <c r="H53" s="35"/>
      <c r="I53" s="69"/>
      <c r="J53" s="158">
        <v>17.5</v>
      </c>
      <c r="K53" s="170" t="str">
        <f t="shared" si="1"/>
        <v>*</v>
      </c>
      <c r="L53" s="209"/>
      <c r="M53" s="208"/>
      <c r="N53" s="67"/>
    </row>
    <row r="54" spans="1:22" s="8" customFormat="1" ht="18" customHeight="1" x14ac:dyDescent="0.25">
      <c r="A54" s="23"/>
      <c r="B54" s="24" t="s">
        <v>12</v>
      </c>
      <c r="C54" s="162" t="s">
        <v>91</v>
      </c>
      <c r="D54" s="161" t="s">
        <v>91</v>
      </c>
      <c r="E54" s="161" t="s">
        <v>207</v>
      </c>
      <c r="F54" s="160">
        <v>10</v>
      </c>
      <c r="G54" s="159">
        <v>4</v>
      </c>
      <c r="H54" s="35"/>
      <c r="I54" s="69"/>
      <c r="J54" s="158">
        <v>8.6</v>
      </c>
      <c r="K54" s="170" t="str">
        <f t="shared" si="1"/>
        <v>*</v>
      </c>
      <c r="L54" s="209"/>
      <c r="M54" s="208"/>
      <c r="N54" s="67"/>
    </row>
    <row r="55" spans="1:22" s="8" customFormat="1" ht="18" customHeight="1" x14ac:dyDescent="0.25">
      <c r="A55" s="23"/>
      <c r="B55" s="24" t="s">
        <v>13</v>
      </c>
      <c r="C55" s="162" t="s">
        <v>91</v>
      </c>
      <c r="D55" s="161" t="s">
        <v>91</v>
      </c>
      <c r="E55" s="161" t="s">
        <v>207</v>
      </c>
      <c r="F55" s="160">
        <v>26.1</v>
      </c>
      <c r="G55" s="159">
        <v>18.5</v>
      </c>
      <c r="H55" s="35"/>
      <c r="I55" s="69"/>
      <c r="J55" s="158">
        <v>19.5</v>
      </c>
      <c r="K55" s="170" t="str">
        <f t="shared" si="1"/>
        <v>*</v>
      </c>
      <c r="L55" s="209"/>
      <c r="M55" s="208"/>
      <c r="N55" s="67"/>
    </row>
    <row r="56" spans="1:22" s="8" customFormat="1" ht="18" customHeight="1" thickBot="1" x14ac:dyDescent="0.3">
      <c r="A56" s="23"/>
      <c r="B56" s="25" t="s">
        <v>14</v>
      </c>
      <c r="C56" s="156" t="s">
        <v>91</v>
      </c>
      <c r="D56" s="155" t="s">
        <v>91</v>
      </c>
      <c r="E56" s="155" t="s">
        <v>207</v>
      </c>
      <c r="F56" s="154">
        <v>13.4</v>
      </c>
      <c r="G56" s="153">
        <v>9.4</v>
      </c>
      <c r="H56" s="35"/>
      <c r="I56" s="69"/>
      <c r="J56" s="152">
        <v>20.100000000000001</v>
      </c>
      <c r="K56" s="169" t="str">
        <f t="shared" si="1"/>
        <v>*</v>
      </c>
      <c r="L56" s="209"/>
      <c r="M56" s="208"/>
      <c r="N56" s="67"/>
    </row>
    <row r="57" spans="1:22" ht="12.75" customHeight="1" x14ac:dyDescent="0.25">
      <c r="A57" s="1"/>
      <c r="B57" s="44" t="s">
        <v>66</v>
      </c>
      <c r="C57" s="38"/>
      <c r="D57" s="38"/>
      <c r="E57" s="38"/>
      <c r="F57" s="38"/>
      <c r="G57" s="38"/>
      <c r="H57" s="36"/>
      <c r="I57" s="70"/>
      <c r="J57" s="38"/>
      <c r="K57" s="38"/>
      <c r="L57" s="129"/>
      <c r="M57" s="38"/>
      <c r="N57" s="9"/>
      <c r="P57" s="8"/>
      <c r="Q57" s="8"/>
      <c r="R57" s="8"/>
      <c r="S57" s="8"/>
      <c r="T57" s="8"/>
      <c r="U57" s="8"/>
      <c r="V57" s="8"/>
    </row>
    <row r="58" spans="1:22" ht="12.75" customHeight="1" x14ac:dyDescent="0.25">
      <c r="A58" s="1"/>
      <c r="B58" s="125" t="s">
        <v>178</v>
      </c>
      <c r="C58" s="38"/>
      <c r="D58" s="38"/>
      <c r="E58" s="38"/>
      <c r="F58" s="38"/>
      <c r="G58" s="38"/>
      <c r="H58" s="36"/>
      <c r="I58" s="70"/>
      <c r="J58" s="38"/>
      <c r="K58" s="38"/>
      <c r="L58" s="129"/>
      <c r="M58" s="38"/>
      <c r="N58" s="9"/>
      <c r="P58" s="8"/>
      <c r="Q58" s="8"/>
      <c r="R58" s="8"/>
      <c r="S58" s="8"/>
      <c r="T58" s="8"/>
      <c r="U58" s="8"/>
      <c r="V58" s="8"/>
    </row>
    <row r="59" spans="1:22"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2"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2" s="8" customFormat="1" ht="18" customHeight="1" x14ac:dyDescent="0.25">
      <c r="A61" s="23"/>
      <c r="B61" s="26" t="s">
        <v>6</v>
      </c>
      <c r="C61" s="168">
        <v>1.3985218138871036</v>
      </c>
      <c r="D61" s="167">
        <v>1.292665652159336</v>
      </c>
      <c r="E61" s="167">
        <v>1.4</v>
      </c>
      <c r="F61" s="166">
        <v>1.2</v>
      </c>
      <c r="G61" s="165">
        <v>1.2</v>
      </c>
      <c r="H61" s="5"/>
      <c r="I61" s="67"/>
      <c r="J61" s="164">
        <v>1.4</v>
      </c>
      <c r="K61" s="163">
        <f t="shared" ref="K61:K69" si="2">+IF(ISERROR(J61/D61-1),"*",(J61/D61-1))</f>
        <v>8.3033340958172053E-2</v>
      </c>
      <c r="L61" s="207"/>
      <c r="M61" s="206"/>
      <c r="N61" s="67"/>
      <c r="P61" s="6"/>
      <c r="Q61" s="6"/>
      <c r="R61" s="6"/>
      <c r="S61" s="6"/>
      <c r="T61" s="6"/>
      <c r="U61" s="6"/>
      <c r="V61" s="6"/>
    </row>
    <row r="62" spans="1:22" s="8" customFormat="1" ht="18" customHeight="1" x14ac:dyDescent="0.25">
      <c r="A62" s="23"/>
      <c r="B62" s="24" t="s">
        <v>7</v>
      </c>
      <c r="C62" s="162" t="s">
        <v>91</v>
      </c>
      <c r="D62" s="161" t="s">
        <v>91</v>
      </c>
      <c r="E62" s="161" t="s">
        <v>207</v>
      </c>
      <c r="F62" s="160">
        <v>1</v>
      </c>
      <c r="G62" s="159">
        <v>1</v>
      </c>
      <c r="H62" s="35"/>
      <c r="I62" s="69"/>
      <c r="J62" s="158">
        <v>1.3</v>
      </c>
      <c r="K62" s="157" t="str">
        <f t="shared" si="2"/>
        <v>*</v>
      </c>
      <c r="L62" s="205"/>
      <c r="M62" s="205"/>
      <c r="N62" s="67"/>
      <c r="P62" s="6"/>
      <c r="Q62" s="6"/>
      <c r="R62" s="6"/>
      <c r="S62" s="6"/>
      <c r="T62" s="6"/>
      <c r="U62" s="6"/>
      <c r="V62" s="6"/>
    </row>
    <row r="63" spans="1:22" s="8" customFormat="1" ht="18" customHeight="1" x14ac:dyDescent="0.25">
      <c r="A63" s="23"/>
      <c r="B63" s="24" t="s">
        <v>8</v>
      </c>
      <c r="C63" s="162" t="s">
        <v>91</v>
      </c>
      <c r="D63" s="161" t="s">
        <v>91</v>
      </c>
      <c r="E63" s="161" t="s">
        <v>207</v>
      </c>
      <c r="F63" s="160">
        <v>0.9</v>
      </c>
      <c r="G63" s="159">
        <v>1.3</v>
      </c>
      <c r="H63" s="35"/>
      <c r="I63" s="69"/>
      <c r="J63" s="158">
        <v>0.9</v>
      </c>
      <c r="K63" s="157" t="str">
        <f t="shared" si="2"/>
        <v>*</v>
      </c>
      <c r="L63" s="205"/>
      <c r="M63" s="177"/>
      <c r="N63" s="67"/>
    </row>
    <row r="64" spans="1:22" s="8" customFormat="1" ht="18" customHeight="1" x14ac:dyDescent="0.25">
      <c r="A64" s="23"/>
      <c r="B64" s="24" t="s">
        <v>9</v>
      </c>
      <c r="C64" s="162" t="s">
        <v>91</v>
      </c>
      <c r="D64" s="161" t="s">
        <v>91</v>
      </c>
      <c r="E64" s="161" t="s">
        <v>207</v>
      </c>
      <c r="F64" s="160">
        <v>1.5</v>
      </c>
      <c r="G64" s="159">
        <v>1.3</v>
      </c>
      <c r="H64" s="35"/>
      <c r="I64" s="69"/>
      <c r="J64" s="158">
        <v>0.8</v>
      </c>
      <c r="K64" s="157" t="str">
        <f t="shared" si="2"/>
        <v>*</v>
      </c>
      <c r="L64" s="205"/>
      <c r="M64" s="177"/>
      <c r="N64" s="67"/>
    </row>
    <row r="65" spans="1:22" s="8" customFormat="1" ht="18" customHeight="1" x14ac:dyDescent="0.25">
      <c r="A65" s="23"/>
      <c r="B65" s="24" t="s">
        <v>10</v>
      </c>
      <c r="C65" s="162" t="s">
        <v>91</v>
      </c>
      <c r="D65" s="161">
        <v>1.2769672317741763</v>
      </c>
      <c r="E65" s="161" t="s">
        <v>206</v>
      </c>
      <c r="F65" s="160">
        <v>1.1000000000000001</v>
      </c>
      <c r="G65" s="159">
        <v>1.5</v>
      </c>
      <c r="H65" s="35"/>
      <c r="I65" s="69"/>
      <c r="J65" s="158">
        <v>1.1000000000000001</v>
      </c>
      <c r="K65" s="157">
        <f t="shared" si="2"/>
        <v>-0.13858400385756475</v>
      </c>
      <c r="L65" s="205"/>
      <c r="M65" s="177"/>
      <c r="N65" s="67"/>
    </row>
    <row r="66" spans="1:22" s="8" customFormat="1" ht="18" customHeight="1" x14ac:dyDescent="0.25">
      <c r="A66" s="23"/>
      <c r="B66" s="24" t="s">
        <v>11</v>
      </c>
      <c r="C66" s="162" t="s">
        <v>91</v>
      </c>
      <c r="D66" s="161" t="s">
        <v>91</v>
      </c>
      <c r="E66" s="161" t="s">
        <v>206</v>
      </c>
      <c r="F66" s="160">
        <v>1.6</v>
      </c>
      <c r="G66" s="159">
        <v>1.4</v>
      </c>
      <c r="H66" s="35"/>
      <c r="I66" s="69"/>
      <c r="J66" s="158">
        <v>1.5</v>
      </c>
      <c r="K66" s="157" t="str">
        <f t="shared" si="2"/>
        <v>*</v>
      </c>
      <c r="L66" s="205"/>
      <c r="M66" s="177"/>
      <c r="N66" s="67"/>
    </row>
    <row r="67" spans="1:22" s="8" customFormat="1" ht="18" customHeight="1" x14ac:dyDescent="0.25">
      <c r="A67" s="23"/>
      <c r="B67" s="24" t="s">
        <v>12</v>
      </c>
      <c r="C67" s="162" t="s">
        <v>91</v>
      </c>
      <c r="D67" s="161" t="s">
        <v>91</v>
      </c>
      <c r="E67" s="161" t="s">
        <v>207</v>
      </c>
      <c r="F67" s="160">
        <v>0.6</v>
      </c>
      <c r="G67" s="159">
        <v>0.8</v>
      </c>
      <c r="H67" s="35"/>
      <c r="I67" s="69"/>
      <c r="J67" s="158">
        <v>1.9</v>
      </c>
      <c r="K67" s="157" t="str">
        <f t="shared" si="2"/>
        <v>*</v>
      </c>
      <c r="L67" s="205"/>
      <c r="M67" s="177"/>
      <c r="N67" s="67"/>
    </row>
    <row r="68" spans="1:22" s="8" customFormat="1" ht="18" customHeight="1" x14ac:dyDescent="0.25">
      <c r="A68" s="23"/>
      <c r="B68" s="24" t="s">
        <v>13</v>
      </c>
      <c r="C68" s="162" t="s">
        <v>91</v>
      </c>
      <c r="D68" s="161" t="s">
        <v>91</v>
      </c>
      <c r="E68" s="161" t="s">
        <v>207</v>
      </c>
      <c r="F68" s="160">
        <v>1.2</v>
      </c>
      <c r="G68" s="159">
        <v>1.2</v>
      </c>
      <c r="H68" s="35"/>
      <c r="I68" s="69"/>
      <c r="J68" s="158">
        <v>1.3</v>
      </c>
      <c r="K68" s="157" t="str">
        <f t="shared" si="2"/>
        <v>*</v>
      </c>
      <c r="L68" s="205"/>
      <c r="M68" s="177"/>
      <c r="N68" s="67"/>
    </row>
    <row r="69" spans="1:22" s="8" customFormat="1" ht="18" customHeight="1" thickBot="1" x14ac:dyDescent="0.3">
      <c r="A69" s="23"/>
      <c r="B69" s="25" t="s">
        <v>14</v>
      </c>
      <c r="C69" s="156" t="s">
        <v>91</v>
      </c>
      <c r="D69" s="155" t="s">
        <v>91</v>
      </c>
      <c r="E69" s="155" t="s">
        <v>207</v>
      </c>
      <c r="F69" s="154">
        <v>2.2000000000000002</v>
      </c>
      <c r="G69" s="153">
        <v>0.9</v>
      </c>
      <c r="H69" s="35"/>
      <c r="I69" s="69"/>
      <c r="J69" s="152">
        <v>3.5</v>
      </c>
      <c r="K69" s="151" t="str">
        <f t="shared" si="2"/>
        <v>*</v>
      </c>
      <c r="L69" s="205"/>
      <c r="M69" s="177"/>
      <c r="N69" s="67"/>
    </row>
    <row r="70" spans="1:22" ht="12.95" customHeight="1" x14ac:dyDescent="0.25">
      <c r="A70" s="1"/>
      <c r="B70" s="44" t="s">
        <v>66</v>
      </c>
      <c r="C70" s="38"/>
      <c r="D70" s="38"/>
      <c r="E70" s="38"/>
      <c r="F70" s="38"/>
      <c r="G70" s="38"/>
      <c r="H70" s="36"/>
      <c r="I70" s="70"/>
      <c r="J70" s="38"/>
      <c r="K70" s="38"/>
      <c r="L70" s="129"/>
      <c r="M70" s="38"/>
      <c r="N70" s="9"/>
      <c r="P70" s="8"/>
      <c r="Q70" s="8"/>
      <c r="R70" s="8"/>
      <c r="S70" s="8"/>
      <c r="T70" s="8"/>
      <c r="U70" s="8"/>
      <c r="V70" s="8"/>
    </row>
    <row r="71" spans="1:22" ht="15.75" x14ac:dyDescent="0.25">
      <c r="A71" s="9"/>
      <c r="B71" s="125" t="s">
        <v>178</v>
      </c>
      <c r="C71" s="128"/>
      <c r="D71" s="128"/>
      <c r="E71" s="128"/>
      <c r="F71" s="128"/>
      <c r="G71" s="128"/>
      <c r="H71" s="9"/>
      <c r="I71" s="9"/>
      <c r="J71" s="128"/>
      <c r="K71" s="128"/>
      <c r="L71" s="128"/>
      <c r="M71" s="128"/>
      <c r="N71" s="9"/>
      <c r="P71" s="8"/>
      <c r="Q71" s="8"/>
      <c r="R71" s="8"/>
      <c r="S71" s="8"/>
      <c r="T71" s="8"/>
      <c r="U71" s="8"/>
      <c r="V71" s="8"/>
    </row>
  </sheetData>
  <conditionalFormatting sqref="L22:M22">
    <cfRule type="cellIs" dxfId="257" priority="18" operator="between">
      <formula>-0.01</formula>
      <formula>0.01</formula>
    </cfRule>
  </conditionalFormatting>
  <conditionalFormatting sqref="W15 K48:M56 K23:M30">
    <cfRule type="cellIs" dxfId="256" priority="15" operator="lessThan">
      <formula>-0.01</formula>
    </cfRule>
    <cfRule type="cellIs" dxfId="255" priority="16" operator="greaterThan">
      <formula>0.01</formula>
    </cfRule>
    <cfRule type="cellIs" dxfId="254" priority="17" operator="between">
      <formula>-0.01</formula>
      <formula>0.01</formula>
    </cfRule>
  </conditionalFormatting>
  <conditionalFormatting sqref="K6:L16">
    <cfRule type="cellIs" dxfId="253" priority="12" operator="equal">
      <formula>0</formula>
    </cfRule>
    <cfRule type="cellIs" dxfId="252" priority="13" operator="lessThanOrEqual">
      <formula>0.001</formula>
    </cfRule>
    <cfRule type="cellIs" dxfId="251" priority="14" operator="greaterThanOrEqual">
      <formula>0.001</formula>
    </cfRule>
  </conditionalFormatting>
  <conditionalFormatting sqref="K61:M69">
    <cfRule type="cellIs" dxfId="250" priority="9" operator="greaterThanOrEqual">
      <formula>0.001</formula>
    </cfRule>
    <cfRule type="cellIs" dxfId="249" priority="10" operator="lessThanOrEqual">
      <formula>0.001</formula>
    </cfRule>
    <cfRule type="cellIs" dxfId="248" priority="11" operator="equal">
      <formula>0</formula>
    </cfRule>
  </conditionalFormatting>
  <conditionalFormatting sqref="K40:M40">
    <cfRule type="cellIs" dxfId="247" priority="7" operator="lessThan">
      <formula>0.02</formula>
    </cfRule>
    <cfRule type="cellIs" dxfId="246" priority="8" operator="greaterThan">
      <formula>0.02</formula>
    </cfRule>
  </conditionalFormatting>
  <conditionalFormatting sqref="K41:M42 K35:M39">
    <cfRule type="cellIs" dxfId="245" priority="4" operator="greaterThanOrEqual">
      <formula>0.001</formula>
    </cfRule>
    <cfRule type="cellIs" dxfId="244" priority="5" operator="lessThanOrEqual">
      <formula>0.001</formula>
    </cfRule>
    <cfRule type="cellIs" dxfId="243" priority="6" operator="equal">
      <formula>0</formula>
    </cfRule>
  </conditionalFormatting>
  <conditionalFormatting sqref="P15">
    <cfRule type="cellIs" dxfId="242" priority="1" operator="lessThan">
      <formula>-0.01</formula>
    </cfRule>
    <cfRule type="cellIs" dxfId="241" priority="2" operator="greaterThan">
      <formula>0.01</formula>
    </cfRule>
    <cfRule type="cellIs" dxfId="240"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71"/>
  <sheetViews>
    <sheetView showGridLines="0" showRowColHeaders="0" zoomScale="70" zoomScaleNormal="70"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4.140625" style="6" customWidth="1"/>
    <col min="10" max="10" width="16" style="7" customWidth="1"/>
    <col min="11" max="11" width="16.85546875" style="7" customWidth="1"/>
    <col min="12" max="12" width="2.85546875" style="7" customWidth="1"/>
    <col min="13" max="13" width="16.85546875" style="7" customWidth="1"/>
    <col min="14" max="14" width="10" style="6" customWidth="1"/>
    <col min="15" max="15" width="1.5703125" style="6" customWidth="1"/>
    <col min="16" max="16" width="41.85546875" style="6" customWidth="1"/>
    <col min="17" max="16384" width="11.42578125" style="6"/>
  </cols>
  <sheetData>
    <row r="1" spans="1:31" ht="52.5" customHeight="1" x14ac:dyDescent="0.25">
      <c r="A1" s="1"/>
      <c r="B1" s="10"/>
      <c r="C1" s="11"/>
      <c r="D1" s="11"/>
      <c r="E1" s="11"/>
      <c r="F1" s="11"/>
      <c r="G1" s="11"/>
      <c r="H1"/>
      <c r="I1" s="9"/>
      <c r="J1" s="11"/>
      <c r="K1" s="11"/>
      <c r="L1" s="11"/>
      <c r="M1" s="11"/>
      <c r="N1" s="9"/>
    </row>
    <row r="2" spans="1:31" ht="28.5" x14ac:dyDescent="0.45">
      <c r="A2" s="1"/>
      <c r="B2" s="3"/>
      <c r="C2" s="2"/>
      <c r="D2" s="2"/>
      <c r="E2" s="2"/>
      <c r="F2" s="2"/>
      <c r="G2" s="2"/>
      <c r="H2" s="1"/>
      <c r="I2" s="9"/>
      <c r="J2" s="2"/>
      <c r="K2" s="2"/>
      <c r="L2" s="128"/>
      <c r="M2" s="2"/>
      <c r="N2" s="9"/>
    </row>
    <row r="3" spans="1:31" ht="24" customHeight="1" x14ac:dyDescent="0.3">
      <c r="A3" s="1"/>
      <c r="B3" s="14"/>
      <c r="C3" s="2"/>
      <c r="D3" s="2"/>
      <c r="E3" s="2"/>
      <c r="F3" s="2"/>
      <c r="G3" s="2"/>
      <c r="H3" s="1"/>
      <c r="I3" s="9"/>
      <c r="J3" s="2"/>
      <c r="K3" s="2"/>
      <c r="L3" s="128"/>
      <c r="M3" s="2"/>
      <c r="N3" s="9"/>
    </row>
    <row r="4" spans="1:31" ht="18.75" customHeight="1" thickBot="1" x14ac:dyDescent="0.3">
      <c r="A4" s="1"/>
      <c r="B4"/>
      <c r="C4"/>
      <c r="D4"/>
      <c r="E4"/>
      <c r="F4"/>
      <c r="G4"/>
      <c r="H4" s="1"/>
      <c r="I4" s="9"/>
      <c r="J4"/>
      <c r="K4"/>
      <c r="L4" s="9"/>
      <c r="M4"/>
      <c r="N4" s="9"/>
      <c r="P4" s="90" t="s">
        <v>230</v>
      </c>
    </row>
    <row r="5" spans="1:31" ht="50.1" customHeight="1" thickBot="1" x14ac:dyDescent="0.3">
      <c r="A5" s="1"/>
      <c r="B5"/>
      <c r="C5" s="45" t="s">
        <v>90</v>
      </c>
      <c r="D5" s="46" t="s">
        <v>192</v>
      </c>
      <c r="E5" s="46" t="s">
        <v>205</v>
      </c>
      <c r="F5" s="130" t="s">
        <v>204</v>
      </c>
      <c r="G5" s="71" t="s">
        <v>200</v>
      </c>
      <c r="H5"/>
      <c r="I5" s="9"/>
      <c r="J5" s="45" t="s">
        <v>201</v>
      </c>
      <c r="K5" s="81" t="s">
        <v>203</v>
      </c>
      <c r="L5"/>
      <c r="M5" s="131" t="s">
        <v>202</v>
      </c>
      <c r="N5" s="9"/>
      <c r="V5" s="93"/>
      <c r="W5" s="93"/>
      <c r="X5" s="93"/>
      <c r="Y5" s="93"/>
      <c r="Z5" s="93"/>
      <c r="AA5" s="93"/>
      <c r="AB5" s="93"/>
      <c r="AC5" s="93"/>
      <c r="AD5" s="93"/>
      <c r="AE5" s="93"/>
    </row>
    <row r="6" spans="1:31" s="8" customFormat="1" ht="18" customHeight="1" x14ac:dyDescent="0.25">
      <c r="A6" s="23"/>
      <c r="B6" s="47" t="s">
        <v>118</v>
      </c>
      <c r="C6" s="204">
        <v>24.733560000000001</v>
      </c>
      <c r="D6" s="203">
        <v>6.1870570000000003</v>
      </c>
      <c r="E6" s="203">
        <v>5.2</v>
      </c>
      <c r="F6" s="202">
        <v>8.6999999999999993</v>
      </c>
      <c r="G6" s="201">
        <v>26.9</v>
      </c>
      <c r="H6" s="5"/>
      <c r="I6" s="67"/>
      <c r="J6" s="229">
        <v>5.5</v>
      </c>
      <c r="K6" s="179">
        <f>+IF(ISERROR(J6/D6-1),"*",(J6/D6-1))</f>
        <v>-0.1110474657013828</v>
      </c>
      <c r="L6" s="205"/>
      <c r="M6" s="228">
        <f>+SUM(E6:G6,J6)</f>
        <v>46.3</v>
      </c>
      <c r="N6" s="67"/>
      <c r="V6" s="94"/>
      <c r="W6" s="95"/>
      <c r="X6" s="95"/>
      <c r="Y6" s="95"/>
      <c r="Z6" s="95"/>
      <c r="AA6" s="95"/>
      <c r="AB6" s="95"/>
      <c r="AC6" s="95"/>
      <c r="AD6" s="95"/>
      <c r="AE6" s="94"/>
    </row>
    <row r="7" spans="1:31" s="8" customFormat="1" ht="18" customHeight="1" x14ac:dyDescent="0.25">
      <c r="A7" s="23"/>
      <c r="B7" s="48" t="s">
        <v>119</v>
      </c>
      <c r="C7" s="199">
        <v>5.1673605</v>
      </c>
      <c r="D7" s="198">
        <v>0.93541200000000002</v>
      </c>
      <c r="E7" s="198">
        <v>0.6</v>
      </c>
      <c r="F7" s="197">
        <v>1.6</v>
      </c>
      <c r="G7" s="196">
        <v>5.9</v>
      </c>
      <c r="H7" s="5"/>
      <c r="I7" s="67"/>
      <c r="J7" s="227">
        <v>1.9</v>
      </c>
      <c r="K7" s="157">
        <f>+IF(ISERROR(J7/D7-1),"*",(J7/D7-1))</f>
        <v>1.0311905342244914</v>
      </c>
      <c r="L7" s="205"/>
      <c r="M7" s="226">
        <f>+SUM(E7:G7,J7)</f>
        <v>10.000000000000002</v>
      </c>
      <c r="N7" s="67"/>
      <c r="V7" s="94"/>
      <c r="W7" s="91"/>
      <c r="X7" s="139" t="str">
        <f>+C5</f>
        <v>TRIM 3 2015</v>
      </c>
      <c r="Y7" s="139" t="str">
        <f>+D5</f>
        <v>TRIM 4 2015</v>
      </c>
      <c r="Z7" s="139" t="str">
        <f>+E5</f>
        <v>TRIM 1 2016</v>
      </c>
      <c r="AA7" s="139" t="str">
        <f>+F5</f>
        <v>TRIM 2 2016</v>
      </c>
      <c r="AB7" s="139" t="str">
        <f>+G5</f>
        <v>TRIM 3 2016</v>
      </c>
      <c r="AC7" s="139" t="str">
        <f>+J5</f>
        <v>TRIM 4 2016</v>
      </c>
      <c r="AD7" s="95"/>
      <c r="AE7" s="94"/>
    </row>
    <row r="8" spans="1:31" s="8" customFormat="1" ht="18" customHeight="1" x14ac:dyDescent="0.25">
      <c r="A8" s="23"/>
      <c r="B8" s="48" t="s">
        <v>120</v>
      </c>
      <c r="C8" s="199">
        <v>79.063280000000006</v>
      </c>
      <c r="D8" s="198">
        <v>21.588660000000001</v>
      </c>
      <c r="E8" s="198">
        <v>18.2</v>
      </c>
      <c r="F8" s="197">
        <v>29.6</v>
      </c>
      <c r="G8" s="196">
        <v>90.4</v>
      </c>
      <c r="H8" s="5"/>
      <c r="I8" s="67"/>
      <c r="J8" s="227">
        <v>23.3</v>
      </c>
      <c r="K8" s="157">
        <f>+IF(ISERROR(J8/D8-1),"*",(J8/D8-1))</f>
        <v>7.927032062203021E-2</v>
      </c>
      <c r="L8" s="205"/>
      <c r="M8" s="226">
        <f>+SUM(E8:G8,J8)</f>
        <v>161.5</v>
      </c>
      <c r="N8" s="67"/>
      <c r="V8" s="94"/>
      <c r="W8" s="91" t="str">
        <f>+VLOOKUP($P$4,$B$5:$J$16,1,0)</f>
        <v>Consumo x Cápita (Litros por persona)</v>
      </c>
      <c r="X8" s="91">
        <f>+VLOOKUP($P$4,$B$5:$J$16,2,0)</f>
        <v>0.15947965729974994</v>
      </c>
      <c r="Y8" s="91">
        <f>+VLOOKUP($P$4,$B$5:$J$16,3,0)</f>
        <v>2.8864693409294373E-2</v>
      </c>
      <c r="Z8" s="91">
        <f>+VLOOKUP($P$4,$B$5:$J$16,4,0)</f>
        <v>0</v>
      </c>
      <c r="AA8" s="91">
        <f>+VLOOKUP($P$4,$B$5:$J$16,5,0)</f>
        <v>0</v>
      </c>
      <c r="AB8" s="91">
        <f>+VLOOKUP($P$4,$B$5:$J$16,6,0)</f>
        <v>0.2</v>
      </c>
      <c r="AC8" s="91">
        <f>+VLOOKUP($P$4,$B$5:$J$16,9,0)</f>
        <v>0.1</v>
      </c>
      <c r="AD8" s="95"/>
      <c r="AE8" s="94"/>
    </row>
    <row r="9" spans="1:31" s="8" customFormat="1" ht="18" customHeight="1" x14ac:dyDescent="0.25">
      <c r="A9" s="23"/>
      <c r="B9" s="48" t="s">
        <v>158</v>
      </c>
      <c r="C9" s="199">
        <v>15.981002906141923</v>
      </c>
      <c r="D9" s="198">
        <v>5.1140119162688995</v>
      </c>
      <c r="E9" s="198">
        <v>3.4</v>
      </c>
      <c r="F9" s="197">
        <v>6.9</v>
      </c>
      <c r="G9" s="196">
        <v>16.899999999999999</v>
      </c>
      <c r="H9" s="5"/>
      <c r="I9" s="67"/>
      <c r="J9" s="227">
        <v>3.9</v>
      </c>
      <c r="K9" s="170">
        <f>+IF(ISERROR(J9-D9),"*",(J9-D9))</f>
        <v>-1.2140119162688996</v>
      </c>
      <c r="L9" s="209"/>
      <c r="M9" s="226"/>
      <c r="N9" s="67"/>
      <c r="V9" s="94"/>
      <c r="W9" s="94"/>
      <c r="X9" s="94"/>
      <c r="Y9" s="94"/>
      <c r="Z9" s="94"/>
      <c r="AA9" s="94"/>
      <c r="AB9" s="94"/>
      <c r="AC9" s="94"/>
      <c r="AD9" s="94"/>
      <c r="AE9" s="94"/>
    </row>
    <row r="10" spans="1:31" s="8" customFormat="1" ht="18" customHeight="1" x14ac:dyDescent="0.25">
      <c r="A10" s="23"/>
      <c r="B10" s="48" t="s">
        <v>115</v>
      </c>
      <c r="C10" s="199">
        <v>2.5</v>
      </c>
      <c r="D10" s="198">
        <v>2.2999999999999998</v>
      </c>
      <c r="E10" s="198">
        <v>2.7</v>
      </c>
      <c r="F10" s="197">
        <v>2.4</v>
      </c>
      <c r="G10" s="196">
        <v>2.7</v>
      </c>
      <c r="H10" s="5"/>
      <c r="I10" s="67"/>
      <c r="J10" s="227">
        <v>2.6</v>
      </c>
      <c r="K10" s="157">
        <f t="shared" ref="K10:K16" si="0">+IF(ISERROR(J10/D10-1),"*",(J10/D10-1))</f>
        <v>0.13043478260869579</v>
      </c>
      <c r="L10" s="205"/>
      <c r="M10" s="226"/>
      <c r="N10" s="67"/>
      <c r="V10" s="94"/>
      <c r="W10" s="94"/>
      <c r="X10" s="94"/>
      <c r="Y10" s="94"/>
      <c r="Z10" s="94"/>
      <c r="AA10" s="94"/>
      <c r="AB10" s="94"/>
      <c r="AC10" s="94"/>
      <c r="AD10" s="94"/>
      <c r="AE10" s="94"/>
    </row>
    <row r="11" spans="1:31" s="8" customFormat="1" ht="18" customHeight="1" x14ac:dyDescent="0.25">
      <c r="A11" s="23"/>
      <c r="B11" s="48" t="s">
        <v>121</v>
      </c>
      <c r="C11" s="199">
        <v>4.8</v>
      </c>
      <c r="D11" s="198">
        <v>3.7</v>
      </c>
      <c r="E11" s="198">
        <v>4.7</v>
      </c>
      <c r="F11" s="197">
        <v>3.9</v>
      </c>
      <c r="G11" s="196">
        <v>4.9000000000000004</v>
      </c>
      <c r="H11" s="5"/>
      <c r="I11" s="67"/>
      <c r="J11" s="227">
        <v>4.4000000000000004</v>
      </c>
      <c r="K11" s="157">
        <f t="shared" si="0"/>
        <v>0.18918918918918926</v>
      </c>
      <c r="L11" s="205"/>
      <c r="M11" s="226"/>
      <c r="N11" s="67"/>
      <c r="V11" s="94"/>
      <c r="W11" s="94"/>
      <c r="X11" s="94"/>
      <c r="Y11" s="94"/>
      <c r="Z11" s="94"/>
      <c r="AA11" s="94"/>
      <c r="AB11" s="94"/>
      <c r="AC11" s="94"/>
      <c r="AD11" s="94"/>
      <c r="AE11" s="94"/>
    </row>
    <row r="12" spans="1:31" s="8" customFormat="1" ht="18" customHeight="1" x14ac:dyDescent="0.25">
      <c r="A12" s="23"/>
      <c r="B12" s="48" t="s">
        <v>109</v>
      </c>
      <c r="C12" s="199">
        <v>0.99793272197239702</v>
      </c>
      <c r="D12" s="198">
        <v>0.56442366349340822</v>
      </c>
      <c r="E12" s="198">
        <v>0.6</v>
      </c>
      <c r="F12" s="197">
        <v>0.7</v>
      </c>
      <c r="G12" s="196">
        <v>1.1000000000000001</v>
      </c>
      <c r="H12" s="5"/>
      <c r="I12" s="67"/>
      <c r="J12" s="227">
        <v>1.5</v>
      </c>
      <c r="K12" s="157">
        <f t="shared" si="0"/>
        <v>1.6575781580736617</v>
      </c>
      <c r="L12" s="205"/>
      <c r="M12" s="226"/>
      <c r="N12" s="67"/>
      <c r="V12" s="94"/>
      <c r="W12" s="94"/>
      <c r="X12" s="94"/>
      <c r="Y12" s="94"/>
      <c r="Z12" s="94"/>
      <c r="AA12" s="94"/>
      <c r="AB12" s="94"/>
      <c r="AC12" s="94"/>
      <c r="AD12" s="94"/>
      <c r="AE12" s="94"/>
    </row>
    <row r="13" spans="1:31" s="8" customFormat="1" ht="18" customHeight="1" x14ac:dyDescent="0.25">
      <c r="A13" s="23"/>
      <c r="B13" s="48" t="s">
        <v>122</v>
      </c>
      <c r="C13" s="199">
        <v>1.88</v>
      </c>
      <c r="D13" s="198">
        <v>1.64</v>
      </c>
      <c r="E13" s="198">
        <v>1.7</v>
      </c>
      <c r="F13" s="197">
        <v>1.7</v>
      </c>
      <c r="G13" s="196">
        <v>1.8</v>
      </c>
      <c r="H13" s="5"/>
      <c r="I13" s="67"/>
      <c r="J13" s="227">
        <v>1.7</v>
      </c>
      <c r="K13" s="157">
        <f t="shared" si="0"/>
        <v>3.6585365853658569E-2</v>
      </c>
      <c r="L13" s="205"/>
      <c r="M13" s="226"/>
      <c r="N13" s="67"/>
      <c r="V13" s="94"/>
      <c r="W13" s="94"/>
      <c r="X13" s="94"/>
      <c r="Y13" s="94"/>
      <c r="Z13" s="94"/>
      <c r="AA13" s="94"/>
      <c r="AB13" s="94"/>
      <c r="AC13" s="94"/>
      <c r="AD13" s="94"/>
      <c r="AE13" s="94"/>
    </row>
    <row r="14" spans="1:31" s="8" customFormat="1" ht="18" customHeight="1" x14ac:dyDescent="0.25">
      <c r="A14" s="23"/>
      <c r="B14" s="49" t="s">
        <v>156</v>
      </c>
      <c r="C14" s="199">
        <v>0.15947965729974994</v>
      </c>
      <c r="D14" s="198">
        <v>2.8864693409294373E-2</v>
      </c>
      <c r="E14" s="198">
        <v>0</v>
      </c>
      <c r="F14" s="197">
        <v>0</v>
      </c>
      <c r="G14" s="196">
        <v>0.2</v>
      </c>
      <c r="H14" s="5"/>
      <c r="I14" s="67"/>
      <c r="J14" s="227">
        <v>0.1</v>
      </c>
      <c r="K14" s="157">
        <f t="shared" si="0"/>
        <v>2.4644400542220972</v>
      </c>
      <c r="L14" s="205"/>
      <c r="M14" s="226">
        <f>+SUM(E14:G14,J14)</f>
        <v>0.30000000000000004</v>
      </c>
      <c r="N14" s="67"/>
    </row>
    <row r="15" spans="1:31" s="8" customFormat="1" ht="18" customHeight="1" x14ac:dyDescent="0.25">
      <c r="A15" s="23"/>
      <c r="B15" s="49" t="s">
        <v>123</v>
      </c>
      <c r="C15" s="199">
        <v>2.4401209862161104</v>
      </c>
      <c r="D15" s="198">
        <v>0.66617709845233664</v>
      </c>
      <c r="E15" s="198">
        <v>0.6</v>
      </c>
      <c r="F15" s="197">
        <v>0.9</v>
      </c>
      <c r="G15" s="196">
        <v>2.8</v>
      </c>
      <c r="H15" s="5"/>
      <c r="I15" s="67"/>
      <c r="J15" s="227">
        <v>0.7</v>
      </c>
      <c r="K15" s="157">
        <f t="shared" si="0"/>
        <v>5.0771636590691394E-2</v>
      </c>
      <c r="L15" s="205"/>
      <c r="M15" s="226">
        <f>+SUM(E15:G15,J15)</f>
        <v>5</v>
      </c>
      <c r="N15" s="67"/>
    </row>
    <row r="16" spans="1:31" s="8" customFormat="1" ht="18" customHeight="1" thickBot="1" x14ac:dyDescent="0.3">
      <c r="A16" s="23"/>
      <c r="B16" s="50" t="s">
        <v>124</v>
      </c>
      <c r="C16" s="194">
        <v>15.30051561140354</v>
      </c>
      <c r="D16" s="193">
        <v>23.079306230837322</v>
      </c>
      <c r="E16" s="193">
        <v>28.1</v>
      </c>
      <c r="F16" s="192">
        <v>18.5</v>
      </c>
      <c r="G16" s="191">
        <v>15.3</v>
      </c>
      <c r="H16" s="5"/>
      <c r="I16" s="67"/>
      <c r="J16" s="225">
        <v>12.1</v>
      </c>
      <c r="K16" s="151">
        <f t="shared" si="0"/>
        <v>-0.47572080898027025</v>
      </c>
      <c r="L16" s="205"/>
      <c r="M16" s="224">
        <f>+M8/M7</f>
        <v>16.149999999999999</v>
      </c>
      <c r="N16" s="67"/>
    </row>
    <row r="17" spans="1:22" s="8" customFormat="1" ht="12.95" customHeight="1" x14ac:dyDescent="0.25">
      <c r="A17" s="23"/>
      <c r="B17" s="43" t="s">
        <v>160</v>
      </c>
      <c r="C17" s="189"/>
      <c r="D17" s="189"/>
      <c r="E17" s="189"/>
      <c r="F17" s="189"/>
      <c r="G17" s="189"/>
      <c r="H17" s="5"/>
      <c r="I17" s="67"/>
      <c r="J17" s="189"/>
      <c r="K17" s="189"/>
      <c r="L17" s="214"/>
      <c r="M17" s="189"/>
      <c r="N17" s="67"/>
    </row>
    <row r="18" spans="1:22" s="8" customFormat="1" ht="12.95" customHeight="1" x14ac:dyDescent="0.25">
      <c r="A18" s="23"/>
      <c r="B18" s="43" t="s">
        <v>157</v>
      </c>
      <c r="C18" s="189"/>
      <c r="D18" s="189"/>
      <c r="E18" s="189"/>
      <c r="F18" s="189"/>
      <c r="G18" s="189"/>
      <c r="H18" s="5"/>
      <c r="I18" s="67"/>
      <c r="J18" s="189"/>
      <c r="K18" s="189"/>
      <c r="L18" s="214"/>
      <c r="M18" s="189"/>
      <c r="N18" s="67"/>
    </row>
    <row r="19" spans="1:22" ht="12.95" customHeight="1" x14ac:dyDescent="0.25">
      <c r="A19" s="1"/>
      <c r="B19" s="43"/>
      <c r="C19" s="147"/>
      <c r="D19" s="147"/>
      <c r="E19" s="147"/>
      <c r="F19" s="147"/>
      <c r="G19" s="147"/>
      <c r="H19"/>
      <c r="I19" s="9"/>
      <c r="J19" s="147"/>
      <c r="K19" s="147"/>
      <c r="L19" s="128"/>
      <c r="M19" s="147"/>
      <c r="N19" s="9"/>
    </row>
    <row r="20" spans="1:22" ht="24.75" customHeight="1" x14ac:dyDescent="0.25">
      <c r="A20" s="1"/>
      <c r="B20" s="12"/>
      <c r="C20" s="13"/>
      <c r="D20" s="13"/>
      <c r="E20" s="13"/>
      <c r="F20" s="13"/>
      <c r="G20" s="13"/>
      <c r="H20" s="9"/>
      <c r="I20" s="9"/>
      <c r="J20" s="13"/>
      <c r="K20" s="13"/>
      <c r="L20" s="13"/>
      <c r="M20" s="13"/>
      <c r="N20" s="9"/>
      <c r="P20" s="110"/>
      <c r="Q20" s="110"/>
      <c r="R20" s="110"/>
      <c r="S20" s="110"/>
    </row>
    <row r="21" spans="1:22" ht="29.25" customHeight="1" thickBot="1" x14ac:dyDescent="0.3">
      <c r="A21" s="1"/>
      <c r="B21" s="12"/>
      <c r="C21" s="13"/>
      <c r="D21" s="13"/>
      <c r="E21" s="13"/>
      <c r="F21" s="13"/>
      <c r="G21" s="13"/>
      <c r="H21" s="9"/>
      <c r="I21" s="9"/>
      <c r="J21" s="13"/>
      <c r="K21" s="13"/>
      <c r="L21" s="13"/>
      <c r="M21" s="13"/>
      <c r="N21" s="9"/>
      <c r="P21" s="110"/>
      <c r="Q21" s="110"/>
      <c r="R21" s="110"/>
      <c r="S21" s="110"/>
    </row>
    <row r="22" spans="1:22"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22"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11"/>
      <c r="Q23" s="111"/>
      <c r="R23" s="111"/>
      <c r="S23" s="111"/>
    </row>
    <row r="24" spans="1:22" s="8" customFormat="1" ht="18" customHeight="1" x14ac:dyDescent="0.25">
      <c r="A24" s="23"/>
      <c r="B24" s="29" t="s">
        <v>0</v>
      </c>
      <c r="C24" s="162">
        <v>8.1957186915268174</v>
      </c>
      <c r="D24" s="161" t="s">
        <v>91</v>
      </c>
      <c r="E24" s="161" t="s">
        <v>207</v>
      </c>
      <c r="F24" s="160">
        <v>7.6</v>
      </c>
      <c r="G24" s="159">
        <v>5.5</v>
      </c>
      <c r="H24" s="35"/>
      <c r="I24" s="69"/>
      <c r="J24" s="158">
        <v>10</v>
      </c>
      <c r="K24" s="170" t="str">
        <f>+IF(ISERROR(J24-D24),"*",(J24-D24))</f>
        <v>*</v>
      </c>
      <c r="L24" s="209"/>
      <c r="M24" s="209"/>
      <c r="N24" s="67"/>
      <c r="P24" s="111"/>
      <c r="Q24" s="111"/>
      <c r="R24" s="111"/>
      <c r="S24" s="111"/>
    </row>
    <row r="25" spans="1:22" s="8" customFormat="1" ht="18" customHeight="1" x14ac:dyDescent="0.25">
      <c r="A25" s="23"/>
      <c r="B25" s="29" t="s">
        <v>1</v>
      </c>
      <c r="C25" s="162">
        <v>17.309740288094392</v>
      </c>
      <c r="D25" s="161">
        <v>17.661498835391363</v>
      </c>
      <c r="E25" s="161">
        <v>24</v>
      </c>
      <c r="F25" s="160">
        <v>17.7</v>
      </c>
      <c r="G25" s="159">
        <v>13.5</v>
      </c>
      <c r="H25" s="35"/>
      <c r="I25" s="69"/>
      <c r="J25" s="158">
        <v>16.5</v>
      </c>
      <c r="K25" s="170">
        <f>+IF(ISERROR(J25-D25),"*",(J25-D25))</f>
        <v>-1.1614988353913631</v>
      </c>
      <c r="L25" s="209"/>
      <c r="M25" s="209"/>
      <c r="N25" s="67"/>
      <c r="P25" s="111"/>
      <c r="Q25" s="111"/>
      <c r="R25" s="111"/>
      <c r="S25" s="111"/>
    </row>
    <row r="26" spans="1:22" s="8" customFormat="1" ht="18" customHeight="1" x14ac:dyDescent="0.25">
      <c r="A26" s="23"/>
      <c r="B26" s="29" t="s">
        <v>2</v>
      </c>
      <c r="C26" s="162">
        <v>35.489375569064869</v>
      </c>
      <c r="D26" s="161">
        <v>30.506523537766018</v>
      </c>
      <c r="E26" s="161">
        <v>29.2</v>
      </c>
      <c r="F26" s="160">
        <v>35.700000000000003</v>
      </c>
      <c r="G26" s="159">
        <v>36.799999999999997</v>
      </c>
      <c r="H26" s="35"/>
      <c r="I26" s="69"/>
      <c r="J26" s="158">
        <v>25.2</v>
      </c>
      <c r="K26" s="170">
        <f>+IF(ISERROR(J26-D26),"*",(J26-D26))</f>
        <v>-5.3065235377660187</v>
      </c>
      <c r="L26" s="209"/>
      <c r="M26" s="209"/>
      <c r="N26" s="67"/>
      <c r="P26" s="111"/>
      <c r="Q26" s="111"/>
      <c r="R26" s="111"/>
      <c r="S26" s="111"/>
    </row>
    <row r="27" spans="1:22" s="8" customFormat="1" ht="18" customHeight="1" thickBot="1" x14ac:dyDescent="0.3">
      <c r="A27" s="23"/>
      <c r="B27" s="30" t="s">
        <v>3</v>
      </c>
      <c r="C27" s="156">
        <v>39.005173537493185</v>
      </c>
      <c r="D27" s="155" t="s">
        <v>91</v>
      </c>
      <c r="E27" s="155">
        <v>37.299999999999997</v>
      </c>
      <c r="F27" s="154">
        <v>39</v>
      </c>
      <c r="G27" s="153">
        <v>44.1</v>
      </c>
      <c r="H27" s="35"/>
      <c r="I27" s="69"/>
      <c r="J27" s="152">
        <v>48.3</v>
      </c>
      <c r="K27" s="169" t="str">
        <f>+IF(ISERROR(J27-D27),"*",(J27-D27))</f>
        <v>*</v>
      </c>
      <c r="L27" s="209"/>
      <c r="M27" s="209"/>
      <c r="N27" s="67"/>
      <c r="P27" s="111"/>
      <c r="Q27" s="111"/>
      <c r="R27" s="111"/>
      <c r="S27" s="111"/>
    </row>
    <row r="28" spans="1:22" ht="8.25" customHeight="1" thickBot="1" x14ac:dyDescent="0.3">
      <c r="A28" s="1"/>
      <c r="B28" s="32"/>
      <c r="C28" s="186"/>
      <c r="D28" s="186"/>
      <c r="E28" s="186"/>
      <c r="F28" s="186"/>
      <c r="G28" s="186"/>
      <c r="H28" s="36"/>
      <c r="I28" s="70"/>
      <c r="J28" s="186"/>
      <c r="K28" s="188"/>
      <c r="L28" s="213"/>
      <c r="M28" s="213"/>
      <c r="N28" s="9"/>
      <c r="P28" s="111"/>
      <c r="Q28" s="111"/>
      <c r="R28" s="111"/>
      <c r="S28" s="111"/>
      <c r="T28" s="8"/>
      <c r="U28" s="8"/>
      <c r="V28" s="8"/>
    </row>
    <row r="29" spans="1:22" s="8" customFormat="1" ht="18" customHeight="1" x14ac:dyDescent="0.25">
      <c r="A29" s="23"/>
      <c r="B29" s="31" t="s">
        <v>4</v>
      </c>
      <c r="C29" s="184">
        <v>40.025580628102055</v>
      </c>
      <c r="D29" s="183">
        <v>30.669525107009683</v>
      </c>
      <c r="E29" s="183">
        <v>31.3</v>
      </c>
      <c r="F29" s="182">
        <v>34.200000000000003</v>
      </c>
      <c r="G29" s="181">
        <v>41.2</v>
      </c>
      <c r="H29" s="35"/>
      <c r="I29" s="69"/>
      <c r="J29" s="180">
        <v>31.6</v>
      </c>
      <c r="K29" s="187">
        <f>+IF(ISERROR(J29-D29),"*",(J29-D29))</f>
        <v>0.93047489299031838</v>
      </c>
      <c r="L29" s="209"/>
      <c r="M29" s="209"/>
      <c r="N29" s="67"/>
      <c r="P29" s="110"/>
      <c r="Q29" s="110"/>
      <c r="R29" s="110"/>
      <c r="S29" s="110"/>
      <c r="T29" s="6"/>
      <c r="U29" s="6"/>
      <c r="V29" s="6"/>
    </row>
    <row r="30" spans="1:22" s="8" customFormat="1" ht="18" customHeight="1" thickBot="1" x14ac:dyDescent="0.3">
      <c r="A30" s="23"/>
      <c r="B30" s="30" t="s">
        <v>5</v>
      </c>
      <c r="C30" s="156">
        <v>59.974423414987577</v>
      </c>
      <c r="D30" s="155">
        <v>69.330491055763659</v>
      </c>
      <c r="E30" s="155">
        <v>68.7</v>
      </c>
      <c r="F30" s="154">
        <v>65.8</v>
      </c>
      <c r="G30" s="153">
        <v>58.8</v>
      </c>
      <c r="H30" s="35"/>
      <c r="I30" s="69"/>
      <c r="J30" s="152">
        <v>68.400000000000006</v>
      </c>
      <c r="K30" s="169">
        <f>+IF(ISERROR(J30-D30),"*",(J30-D30))</f>
        <v>-0.93049105576365321</v>
      </c>
      <c r="L30" s="209"/>
      <c r="M30" s="209"/>
      <c r="N30" s="67"/>
      <c r="P30" s="111"/>
      <c r="Q30" s="111"/>
      <c r="R30" s="111"/>
      <c r="S30" s="111"/>
    </row>
    <row r="31" spans="1:22" ht="12.95" customHeight="1" x14ac:dyDescent="0.25">
      <c r="A31"/>
      <c r="B31" s="44" t="s">
        <v>66</v>
      </c>
      <c r="C31"/>
      <c r="D31"/>
      <c r="E31"/>
      <c r="F31"/>
      <c r="G31"/>
      <c r="H31"/>
      <c r="I31" s="9"/>
      <c r="J31"/>
      <c r="K31"/>
      <c r="L31" s="9"/>
      <c r="M31" s="9"/>
      <c r="N31" s="9"/>
      <c r="P31" s="8"/>
      <c r="Q31" s="8"/>
      <c r="R31" s="8"/>
      <c r="S31" s="8"/>
      <c r="T31" s="8"/>
      <c r="U31" s="8"/>
      <c r="V31" s="8"/>
    </row>
    <row r="32" spans="1:22" ht="12.95" customHeight="1" x14ac:dyDescent="0.25">
      <c r="A32" s="1"/>
      <c r="B32" s="125" t="s">
        <v>178</v>
      </c>
      <c r="C32" s="147"/>
      <c r="D32" s="147"/>
      <c r="E32" s="147"/>
      <c r="F32" s="147"/>
      <c r="G32" s="147"/>
      <c r="H32"/>
      <c r="I32" s="9"/>
      <c r="J32" s="147"/>
      <c r="K32" s="147"/>
      <c r="L32" s="128"/>
      <c r="M32" s="147"/>
      <c r="N32" s="9"/>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231">
        <v>0.99793272197239702</v>
      </c>
      <c r="D35" s="167">
        <v>0.56442366349340822</v>
      </c>
      <c r="E35" s="167">
        <v>0.6</v>
      </c>
      <c r="F35" s="166">
        <v>0.7</v>
      </c>
      <c r="G35" s="165">
        <v>1.1000000000000001</v>
      </c>
      <c r="H35" s="35"/>
      <c r="I35" s="69"/>
      <c r="J35" s="164">
        <v>1.5</v>
      </c>
      <c r="K35" s="163">
        <f>+IF(ISERROR(J35/D35-1),"*",(J35/D35-1))</f>
        <v>1.6575781580736617</v>
      </c>
      <c r="L35" s="207"/>
      <c r="M35" s="207"/>
      <c r="N35" s="67"/>
      <c r="P35" s="6"/>
      <c r="Q35" s="6"/>
      <c r="R35" s="6"/>
      <c r="S35" s="6"/>
      <c r="T35" s="6"/>
      <c r="U35" s="6"/>
      <c r="V35" s="6"/>
    </row>
    <row r="36" spans="1:22" s="8" customFormat="1" ht="18" customHeight="1" x14ac:dyDescent="0.25">
      <c r="A36" s="23"/>
      <c r="B36" s="29" t="s">
        <v>0</v>
      </c>
      <c r="C36" s="161">
        <v>0.8834090594017342</v>
      </c>
      <c r="D36" s="161" t="s">
        <v>91</v>
      </c>
      <c r="E36" s="161" t="s">
        <v>207</v>
      </c>
      <c r="F36" s="160">
        <v>0.4</v>
      </c>
      <c r="G36" s="159">
        <v>0.8</v>
      </c>
      <c r="H36" s="35"/>
      <c r="I36" s="69"/>
      <c r="J36" s="158">
        <v>1.1000000000000001</v>
      </c>
      <c r="K36" s="157" t="str">
        <f>+IF(ISERROR(J36/D36-1),"*",(J36/D36-1))</f>
        <v>*</v>
      </c>
      <c r="L36" s="205"/>
      <c r="M36" s="205"/>
      <c r="N36" s="67"/>
    </row>
    <row r="37" spans="1:22" s="8" customFormat="1" ht="18" customHeight="1" x14ac:dyDescent="0.25">
      <c r="A37" s="23"/>
      <c r="B37" s="29" t="s">
        <v>1</v>
      </c>
      <c r="C37" s="161">
        <v>0.84326230583320172</v>
      </c>
      <c r="D37" s="161">
        <v>0.64070420317993393</v>
      </c>
      <c r="E37" s="161" t="s">
        <v>206</v>
      </c>
      <c r="F37" s="160">
        <v>0.6</v>
      </c>
      <c r="G37" s="159">
        <v>0.9</v>
      </c>
      <c r="H37" s="35"/>
      <c r="I37" s="69"/>
      <c r="J37" s="158">
        <v>1</v>
      </c>
      <c r="K37" s="157">
        <f>+IF(ISERROR(J37/D37-1),"*",(J37/D37-1))</f>
        <v>0.56078264359249452</v>
      </c>
      <c r="L37" s="205"/>
      <c r="M37" s="205"/>
      <c r="N37" s="67"/>
    </row>
    <row r="38" spans="1:22" s="8" customFormat="1" ht="18" customHeight="1" x14ac:dyDescent="0.25">
      <c r="A38" s="23"/>
      <c r="B38" s="29" t="s">
        <v>2</v>
      </c>
      <c r="C38" s="161">
        <v>1.0277583962859098</v>
      </c>
      <c r="D38" s="161">
        <v>0.57218893223677914</v>
      </c>
      <c r="E38" s="161" t="s">
        <v>206</v>
      </c>
      <c r="F38" s="160">
        <v>1</v>
      </c>
      <c r="G38" s="159">
        <v>1.2</v>
      </c>
      <c r="H38" s="35"/>
      <c r="I38" s="69"/>
      <c r="J38" s="158">
        <v>1.1000000000000001</v>
      </c>
      <c r="K38" s="157">
        <f>+IF(ISERROR(J38/D38-1),"*",(J38/D38-1))</f>
        <v>0.9224419383645226</v>
      </c>
      <c r="L38" s="205"/>
      <c r="M38" s="205"/>
      <c r="N38" s="67"/>
    </row>
    <row r="39" spans="1:22" s="8" customFormat="1" ht="18" customHeight="1" thickBot="1" x14ac:dyDescent="0.3">
      <c r="A39" s="23"/>
      <c r="B39" s="30" t="s">
        <v>3</v>
      </c>
      <c r="C39" s="155">
        <v>1.0816988575833204</v>
      </c>
      <c r="D39" s="155" t="s">
        <v>91</v>
      </c>
      <c r="E39" s="155" t="s">
        <v>206</v>
      </c>
      <c r="F39" s="154">
        <v>0.6</v>
      </c>
      <c r="G39" s="153">
        <v>1.1000000000000001</v>
      </c>
      <c r="H39" s="35"/>
      <c r="I39" s="69"/>
      <c r="J39" s="152">
        <v>2.2000000000000002</v>
      </c>
      <c r="K39" s="151" t="str">
        <f>+IF(ISERROR(J39/D39-1),"*",(J39/D39-1))</f>
        <v>*</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3">
        <v>1.0165052424553496</v>
      </c>
      <c r="D41" s="183">
        <v>0.48717198187650207</v>
      </c>
      <c r="E41" s="183" t="s">
        <v>206</v>
      </c>
      <c r="F41" s="182">
        <v>0.8</v>
      </c>
      <c r="G41" s="181">
        <v>1.1000000000000001</v>
      </c>
      <c r="H41" s="35"/>
      <c r="I41" s="69"/>
      <c r="J41" s="180">
        <v>1.7</v>
      </c>
      <c r="K41" s="179">
        <f>+IF(ISERROR(J41/D41-1),"*",(J41/D41-1))</f>
        <v>2.4895274425509744</v>
      </c>
      <c r="L41" s="205"/>
      <c r="M41" s="177"/>
      <c r="N41" s="67"/>
    </row>
    <row r="42" spans="1:22" s="8" customFormat="1" ht="18" customHeight="1" thickBot="1" x14ac:dyDescent="0.3">
      <c r="A42" s="23"/>
      <c r="B42" s="30" t="s">
        <v>5</v>
      </c>
      <c r="C42" s="155">
        <v>0.99345852252693678</v>
      </c>
      <c r="D42" s="155">
        <v>0.61989036113174723</v>
      </c>
      <c r="E42" s="155">
        <v>0.6</v>
      </c>
      <c r="F42" s="154">
        <v>0.7</v>
      </c>
      <c r="G42" s="153">
        <v>1.1000000000000001</v>
      </c>
      <c r="H42" s="35"/>
      <c r="I42" s="69"/>
      <c r="J42" s="152">
        <v>1.4</v>
      </c>
      <c r="K42" s="151">
        <f>+IF(ISERROR(J42/D42-1),"*",(J42/D42-1))</f>
        <v>1.2584638958476297</v>
      </c>
      <c r="L42" s="205"/>
      <c r="M42" s="177"/>
      <c r="N42" s="67"/>
      <c r="P42" s="6"/>
      <c r="Q42" s="6"/>
      <c r="R42" s="6"/>
      <c r="S42" s="6"/>
      <c r="T42" s="6"/>
      <c r="U42" s="6"/>
      <c r="V42" s="6"/>
    </row>
    <row r="43" spans="1:22" ht="12.95" customHeight="1" x14ac:dyDescent="0.25">
      <c r="A43" s="1"/>
      <c r="B43" s="44" t="s">
        <v>66</v>
      </c>
      <c r="C43" s="38"/>
      <c r="D43" s="38"/>
      <c r="E43" s="38"/>
      <c r="F43" s="38"/>
      <c r="G43" s="38"/>
      <c r="H43" s="36"/>
      <c r="I43" s="70"/>
      <c r="J43" s="38"/>
      <c r="K43" s="38"/>
      <c r="L43" s="129"/>
      <c r="M43" s="38"/>
      <c r="N43" s="9"/>
      <c r="P43" s="8"/>
      <c r="Q43" s="8"/>
      <c r="R43" s="8"/>
      <c r="S43" s="8"/>
      <c r="T43" s="8"/>
      <c r="U43" s="8"/>
      <c r="V43" s="8"/>
    </row>
    <row r="44" spans="1:22" ht="12.95" customHeight="1" x14ac:dyDescent="0.25">
      <c r="A44" s="1"/>
      <c r="B44" s="125" t="s">
        <v>178</v>
      </c>
      <c r="C44" s="38"/>
      <c r="D44" s="38"/>
      <c r="E44" s="38"/>
      <c r="F44" s="38"/>
      <c r="G44" s="38"/>
      <c r="H44" s="36"/>
      <c r="I44" s="70"/>
      <c r="J44" s="38"/>
      <c r="K44" s="38"/>
      <c r="L44" s="129"/>
      <c r="M44" s="38"/>
      <c r="N44" s="9"/>
      <c r="P44" s="8"/>
      <c r="Q44" s="8"/>
      <c r="R44" s="8"/>
      <c r="S44" s="8"/>
      <c r="T44" s="8"/>
      <c r="U44" s="8"/>
      <c r="V44" s="8"/>
    </row>
    <row r="45" spans="1:22" ht="24.75" customHeight="1" x14ac:dyDescent="0.25">
      <c r="A45" s="1"/>
      <c r="B45" s="12"/>
      <c r="C45" s="13"/>
      <c r="D45" s="13"/>
      <c r="E45" s="13"/>
      <c r="F45" s="13"/>
      <c r="G45" s="13"/>
      <c r="H45" s="9"/>
      <c r="I45" s="9"/>
      <c r="J45" s="13"/>
      <c r="K45" s="13"/>
      <c r="L45" s="13"/>
      <c r="M45" s="13"/>
      <c r="N45" s="9"/>
      <c r="P45" s="8"/>
      <c r="Q45" s="8"/>
      <c r="R45" s="8"/>
      <c r="S45" s="8"/>
      <c r="T45" s="8"/>
      <c r="U45" s="8"/>
      <c r="V45" s="8"/>
    </row>
    <row r="46" spans="1:22" ht="27.75" customHeight="1" thickBot="1" x14ac:dyDescent="0.3">
      <c r="A46" s="1"/>
      <c r="B46" s="12"/>
      <c r="C46" s="13"/>
      <c r="D46" s="13"/>
      <c r="E46" s="13"/>
      <c r="F46" s="13"/>
      <c r="G46" s="13"/>
      <c r="H46" s="9"/>
      <c r="I46" s="9"/>
      <c r="J46" s="13"/>
      <c r="K46" s="13"/>
      <c r="L46" s="13"/>
      <c r="M46" s="13"/>
      <c r="N46" s="9"/>
    </row>
    <row r="47" spans="1:22"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2" s="8" customFormat="1" ht="18" customHeight="1" x14ac:dyDescent="0.25">
      <c r="A48" s="23"/>
      <c r="B48" s="26" t="s">
        <v>6</v>
      </c>
      <c r="C48" s="176">
        <v>100</v>
      </c>
      <c r="D48" s="175">
        <v>100</v>
      </c>
      <c r="E48" s="175">
        <v>100</v>
      </c>
      <c r="F48" s="174">
        <v>100</v>
      </c>
      <c r="G48" s="173">
        <v>100</v>
      </c>
      <c r="H48" s="5"/>
      <c r="I48" s="67"/>
      <c r="J48" s="172">
        <v>100</v>
      </c>
      <c r="K48" s="171">
        <f t="shared" ref="K48:K56" si="1">+IF(ISERROR(J48-D48),"*",(J48-D48))</f>
        <v>0</v>
      </c>
      <c r="L48" s="211"/>
      <c r="M48" s="210"/>
      <c r="N48" s="67"/>
      <c r="P48" s="6"/>
      <c r="Q48" s="6"/>
      <c r="R48" s="6"/>
      <c r="S48" s="6"/>
      <c r="T48" s="6"/>
      <c r="U48" s="6"/>
      <c r="V48" s="6"/>
    </row>
    <row r="49" spans="1:22" s="8" customFormat="1" ht="18" customHeight="1" x14ac:dyDescent="0.25">
      <c r="A49" s="23"/>
      <c r="B49" s="24" t="s">
        <v>7</v>
      </c>
      <c r="C49" s="162" t="s">
        <v>91</v>
      </c>
      <c r="D49" s="161" t="s">
        <v>91</v>
      </c>
      <c r="E49" s="161" t="s">
        <v>207</v>
      </c>
      <c r="F49" s="160">
        <v>2</v>
      </c>
      <c r="G49" s="159">
        <v>3.1</v>
      </c>
      <c r="H49" s="5"/>
      <c r="I49" s="67"/>
      <c r="J49" s="158">
        <v>1.9</v>
      </c>
      <c r="K49" s="170" t="str">
        <f t="shared" si="1"/>
        <v>*</v>
      </c>
      <c r="L49" s="209"/>
      <c r="M49" s="209"/>
      <c r="N49" s="67"/>
      <c r="P49" s="6"/>
      <c r="Q49" s="6"/>
      <c r="R49" s="6"/>
      <c r="S49" s="6"/>
      <c r="T49" s="6"/>
      <c r="U49" s="6"/>
      <c r="V49" s="6"/>
    </row>
    <row r="50" spans="1:22" s="8" customFormat="1" ht="18" customHeight="1" x14ac:dyDescent="0.25">
      <c r="A50" s="23"/>
      <c r="B50" s="24" t="s">
        <v>8</v>
      </c>
      <c r="C50" s="162" t="s">
        <v>91</v>
      </c>
      <c r="D50" s="161" t="s">
        <v>91</v>
      </c>
      <c r="E50" s="161" t="s">
        <v>207</v>
      </c>
      <c r="F50" s="160">
        <v>3.6</v>
      </c>
      <c r="G50" s="159">
        <v>4.5</v>
      </c>
      <c r="H50" s="35"/>
      <c r="I50" s="69"/>
      <c r="J50" s="158">
        <v>1.7</v>
      </c>
      <c r="K50" s="170" t="str">
        <f t="shared" si="1"/>
        <v>*</v>
      </c>
      <c r="L50" s="209"/>
      <c r="M50" s="208"/>
      <c r="N50" s="67"/>
    </row>
    <row r="51" spans="1:22" s="8" customFormat="1" ht="18" customHeight="1" x14ac:dyDescent="0.25">
      <c r="A51" s="23"/>
      <c r="B51" s="24" t="s">
        <v>9</v>
      </c>
      <c r="C51" s="162">
        <v>17.936415137974475</v>
      </c>
      <c r="D51" s="161">
        <v>15.402945212885545</v>
      </c>
      <c r="E51" s="161">
        <v>16.7</v>
      </c>
      <c r="F51" s="160">
        <v>11.5</v>
      </c>
      <c r="G51" s="159">
        <v>10.5</v>
      </c>
      <c r="H51" s="35"/>
      <c r="I51" s="69"/>
      <c r="J51" s="158">
        <v>6.8</v>
      </c>
      <c r="K51" s="170">
        <f t="shared" si="1"/>
        <v>-8.6029452128855439</v>
      </c>
      <c r="L51" s="209"/>
      <c r="M51" s="208"/>
      <c r="N51" s="67"/>
    </row>
    <row r="52" spans="1:22" s="8" customFormat="1" ht="18" customHeight="1" x14ac:dyDescent="0.25">
      <c r="A52" s="23"/>
      <c r="B52" s="24" t="s">
        <v>10</v>
      </c>
      <c r="C52" s="162">
        <v>39.909790584129418</v>
      </c>
      <c r="D52" s="161">
        <v>39.426014662544731</v>
      </c>
      <c r="E52" s="161">
        <v>49.3</v>
      </c>
      <c r="F52" s="160">
        <v>45.1</v>
      </c>
      <c r="G52" s="159">
        <v>39.6</v>
      </c>
      <c r="H52" s="35"/>
      <c r="I52" s="69"/>
      <c r="J52" s="158">
        <v>44</v>
      </c>
      <c r="K52" s="170">
        <f t="shared" si="1"/>
        <v>4.5739853374552695</v>
      </c>
      <c r="L52" s="209"/>
      <c r="M52" s="208"/>
      <c r="N52" s="67"/>
    </row>
    <row r="53" spans="1:22" s="8" customFormat="1" ht="18" customHeight="1" x14ac:dyDescent="0.25">
      <c r="A53" s="23"/>
      <c r="B53" s="24" t="s">
        <v>11</v>
      </c>
      <c r="C53" s="162">
        <v>20.493434831055456</v>
      </c>
      <c r="D53" s="161">
        <v>31.227577182495654</v>
      </c>
      <c r="E53" s="161">
        <v>21.5</v>
      </c>
      <c r="F53" s="160">
        <v>23.4</v>
      </c>
      <c r="G53" s="159">
        <v>22</v>
      </c>
      <c r="H53" s="35"/>
      <c r="I53" s="69"/>
      <c r="J53" s="158">
        <v>25.4</v>
      </c>
      <c r="K53" s="170">
        <f t="shared" si="1"/>
        <v>-5.8275771824956557</v>
      </c>
      <c r="L53" s="209"/>
      <c r="M53" s="208"/>
      <c r="N53" s="67"/>
    </row>
    <row r="54" spans="1:22" s="8" customFormat="1" ht="18" customHeight="1" x14ac:dyDescent="0.25">
      <c r="A54" s="23"/>
      <c r="B54" s="24" t="s">
        <v>12</v>
      </c>
      <c r="C54" s="162">
        <v>14.042713624726888</v>
      </c>
      <c r="D54" s="161" t="s">
        <v>91</v>
      </c>
      <c r="E54" s="161">
        <v>6.5</v>
      </c>
      <c r="F54" s="160">
        <v>7.3</v>
      </c>
      <c r="G54" s="159">
        <v>13.3</v>
      </c>
      <c r="H54" s="35"/>
      <c r="I54" s="69"/>
      <c r="J54" s="158">
        <v>6.1</v>
      </c>
      <c r="K54" s="170" t="str">
        <f t="shared" si="1"/>
        <v>*</v>
      </c>
      <c r="L54" s="209"/>
      <c r="M54" s="208"/>
      <c r="N54" s="67"/>
    </row>
    <row r="55" spans="1:22" s="8" customFormat="1" ht="18" customHeight="1" x14ac:dyDescent="0.25">
      <c r="A55" s="23"/>
      <c r="B55" s="24" t="s">
        <v>13</v>
      </c>
      <c r="C55" s="162" t="s">
        <v>91</v>
      </c>
      <c r="D55" s="161" t="s">
        <v>91</v>
      </c>
      <c r="E55" s="161" t="s">
        <v>207</v>
      </c>
      <c r="F55" s="160">
        <v>6.1</v>
      </c>
      <c r="G55" s="159">
        <v>5.2</v>
      </c>
      <c r="H55" s="35"/>
      <c r="I55" s="69"/>
      <c r="J55" s="158">
        <v>13.9</v>
      </c>
      <c r="K55" s="170" t="str">
        <f t="shared" si="1"/>
        <v>*</v>
      </c>
      <c r="L55" s="209"/>
      <c r="M55" s="208"/>
      <c r="N55" s="67"/>
    </row>
    <row r="56" spans="1:22" s="8" customFormat="1" ht="18" customHeight="1" thickBot="1" x14ac:dyDescent="0.3">
      <c r="A56" s="23"/>
      <c r="B56" s="25" t="s">
        <v>14</v>
      </c>
      <c r="C56" s="156" t="s">
        <v>91</v>
      </c>
      <c r="D56" s="155" t="s">
        <v>91</v>
      </c>
      <c r="E56" s="155" t="s">
        <v>207</v>
      </c>
      <c r="F56" s="154">
        <v>0.8</v>
      </c>
      <c r="G56" s="153">
        <v>1.7</v>
      </c>
      <c r="H56" s="35"/>
      <c r="I56" s="69"/>
      <c r="J56" s="152">
        <v>0.3</v>
      </c>
      <c r="K56" s="169" t="str">
        <f t="shared" si="1"/>
        <v>*</v>
      </c>
      <c r="L56" s="209"/>
      <c r="M56" s="208"/>
      <c r="N56" s="67"/>
    </row>
    <row r="57" spans="1:22" ht="12.95" customHeight="1" x14ac:dyDescent="0.25">
      <c r="A57" s="1"/>
      <c r="B57" s="44" t="s">
        <v>66</v>
      </c>
      <c r="C57" s="38"/>
      <c r="D57" s="38"/>
      <c r="E57" s="38"/>
      <c r="F57" s="38"/>
      <c r="G57" s="38"/>
      <c r="H57" s="36"/>
      <c r="I57" s="70"/>
      <c r="J57" s="38"/>
      <c r="K57" s="38"/>
      <c r="L57" s="129"/>
      <c r="M57" s="38"/>
      <c r="N57" s="9"/>
      <c r="P57" s="8"/>
      <c r="Q57" s="8"/>
      <c r="R57" s="8"/>
      <c r="S57" s="8"/>
      <c r="T57" s="8"/>
      <c r="U57" s="8"/>
      <c r="V57" s="8"/>
    </row>
    <row r="58" spans="1:22" ht="12.95" customHeight="1" x14ac:dyDescent="0.25">
      <c r="A58" s="1"/>
      <c r="B58" s="125" t="s">
        <v>178</v>
      </c>
      <c r="C58" s="38"/>
      <c r="D58" s="38"/>
      <c r="E58" s="38"/>
      <c r="F58" s="38"/>
      <c r="G58" s="38"/>
      <c r="H58" s="36"/>
      <c r="I58" s="70"/>
      <c r="J58" s="38"/>
      <c r="K58" s="38"/>
      <c r="L58" s="129"/>
      <c r="M58" s="38"/>
      <c r="N58" s="9"/>
      <c r="P58" s="8"/>
      <c r="Q58" s="8"/>
      <c r="R58" s="8"/>
      <c r="S58" s="8"/>
      <c r="T58" s="8"/>
      <c r="U58" s="8"/>
      <c r="V58" s="8"/>
    </row>
    <row r="59" spans="1:22"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2"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2" s="8" customFormat="1" ht="18" customHeight="1" x14ac:dyDescent="0.25">
      <c r="A61" s="23"/>
      <c r="B61" s="26" t="s">
        <v>6</v>
      </c>
      <c r="C61" s="168">
        <v>0.99793272197239702</v>
      </c>
      <c r="D61" s="167">
        <v>0.56442366349340822</v>
      </c>
      <c r="E61" s="167">
        <v>0.6</v>
      </c>
      <c r="F61" s="166">
        <v>0.7</v>
      </c>
      <c r="G61" s="165">
        <v>1.1000000000000001</v>
      </c>
      <c r="H61" s="5"/>
      <c r="I61" s="67"/>
      <c r="J61" s="164">
        <v>1.5</v>
      </c>
      <c r="K61" s="163">
        <f t="shared" ref="K61:K69" si="2">+IF(ISERROR(J61/D61-1),"*",(J61/D61-1))</f>
        <v>1.6575781580736617</v>
      </c>
      <c r="L61" s="207"/>
      <c r="M61" s="206"/>
      <c r="N61" s="67"/>
      <c r="P61" s="6"/>
      <c r="Q61" s="6"/>
      <c r="R61" s="6"/>
      <c r="S61" s="6"/>
      <c r="T61" s="6"/>
      <c r="U61" s="6"/>
      <c r="V61" s="6"/>
    </row>
    <row r="62" spans="1:22" s="8" customFormat="1" ht="18" customHeight="1" x14ac:dyDescent="0.25">
      <c r="A62" s="23"/>
      <c r="B62" s="24" t="s">
        <v>7</v>
      </c>
      <c r="C62" s="162" t="s">
        <v>91</v>
      </c>
      <c r="D62" s="161" t="s">
        <v>91</v>
      </c>
      <c r="E62" s="161" t="s">
        <v>207</v>
      </c>
      <c r="F62" s="160">
        <v>0.5</v>
      </c>
      <c r="G62" s="159">
        <v>0.8</v>
      </c>
      <c r="H62" s="35"/>
      <c r="I62" s="69"/>
      <c r="J62" s="158">
        <v>0.2</v>
      </c>
      <c r="K62" s="157" t="str">
        <f t="shared" si="2"/>
        <v>*</v>
      </c>
      <c r="L62" s="205"/>
      <c r="M62" s="205"/>
      <c r="N62" s="67"/>
      <c r="P62" s="6"/>
      <c r="Q62" s="6"/>
      <c r="R62" s="6"/>
      <c r="S62" s="6"/>
      <c r="T62" s="6"/>
      <c r="U62" s="6"/>
      <c r="V62" s="6"/>
    </row>
    <row r="63" spans="1:22" s="8" customFormat="1" ht="18" customHeight="1" x14ac:dyDescent="0.25">
      <c r="A63" s="23"/>
      <c r="B63" s="24" t="s">
        <v>8</v>
      </c>
      <c r="C63" s="162" t="s">
        <v>91</v>
      </c>
      <c r="D63" s="161" t="s">
        <v>91</v>
      </c>
      <c r="E63" s="161" t="s">
        <v>207</v>
      </c>
      <c r="F63" s="160">
        <v>0.6</v>
      </c>
      <c r="G63" s="159">
        <v>0.9</v>
      </c>
      <c r="H63" s="35"/>
      <c r="I63" s="69"/>
      <c r="J63" s="158">
        <v>1.1000000000000001</v>
      </c>
      <c r="K63" s="157" t="str">
        <f t="shared" si="2"/>
        <v>*</v>
      </c>
      <c r="L63" s="205"/>
      <c r="M63" s="177"/>
      <c r="N63" s="67"/>
    </row>
    <row r="64" spans="1:22" s="8" customFormat="1" ht="18" customHeight="1" x14ac:dyDescent="0.25">
      <c r="A64" s="23"/>
      <c r="B64" s="24" t="s">
        <v>9</v>
      </c>
      <c r="C64" s="162">
        <v>1.266445616558298</v>
      </c>
      <c r="D64" s="161">
        <v>0.79059912331022097</v>
      </c>
      <c r="E64" s="161" t="s">
        <v>206</v>
      </c>
      <c r="F64" s="160">
        <v>0.9</v>
      </c>
      <c r="G64" s="159">
        <v>0.9</v>
      </c>
      <c r="H64" s="35"/>
      <c r="I64" s="69"/>
      <c r="J64" s="158">
        <v>0.6</v>
      </c>
      <c r="K64" s="157">
        <f t="shared" si="2"/>
        <v>-0.2410818804252991</v>
      </c>
      <c r="L64" s="205"/>
      <c r="M64" s="177"/>
      <c r="N64" s="67"/>
    </row>
    <row r="65" spans="1:22" s="8" customFormat="1" ht="18" customHeight="1" x14ac:dyDescent="0.25">
      <c r="A65" s="23"/>
      <c r="B65" s="24" t="s">
        <v>10</v>
      </c>
      <c r="C65" s="162">
        <v>1.0223649534959176</v>
      </c>
      <c r="D65" s="161">
        <v>0.37969426846734439</v>
      </c>
      <c r="E65" s="161" t="s">
        <v>206</v>
      </c>
      <c r="F65" s="160">
        <v>0.9</v>
      </c>
      <c r="G65" s="159">
        <v>1.2</v>
      </c>
      <c r="H65" s="35"/>
      <c r="I65" s="69"/>
      <c r="J65" s="158">
        <v>1.5</v>
      </c>
      <c r="K65" s="157">
        <f t="shared" si="2"/>
        <v>2.9505468598586644</v>
      </c>
      <c r="L65" s="205"/>
      <c r="M65" s="177"/>
      <c r="N65" s="67"/>
    </row>
    <row r="66" spans="1:22" s="8" customFormat="1" ht="18" customHeight="1" x14ac:dyDescent="0.25">
      <c r="A66" s="23"/>
      <c r="B66" s="24" t="s">
        <v>11</v>
      </c>
      <c r="C66" s="162">
        <v>0.77572902975736069</v>
      </c>
      <c r="D66" s="161">
        <v>0.78607872446437466</v>
      </c>
      <c r="E66" s="161" t="s">
        <v>206</v>
      </c>
      <c r="F66" s="160">
        <v>0.4</v>
      </c>
      <c r="G66" s="159">
        <v>1</v>
      </c>
      <c r="H66" s="35"/>
      <c r="I66" s="69"/>
      <c r="J66" s="158">
        <v>1.7</v>
      </c>
      <c r="K66" s="157">
        <f t="shared" si="2"/>
        <v>1.162633266990353</v>
      </c>
      <c r="L66" s="205"/>
      <c r="M66" s="177"/>
      <c r="N66" s="67"/>
    </row>
    <row r="67" spans="1:22" s="8" customFormat="1" ht="18" customHeight="1" x14ac:dyDescent="0.25">
      <c r="A67" s="23"/>
      <c r="B67" s="24" t="s">
        <v>12</v>
      </c>
      <c r="C67" s="162">
        <v>1.066846009193481</v>
      </c>
      <c r="D67" s="161" t="s">
        <v>91</v>
      </c>
      <c r="E67" s="161" t="s">
        <v>206</v>
      </c>
      <c r="F67" s="160">
        <v>0.9</v>
      </c>
      <c r="G67" s="159">
        <v>1.4</v>
      </c>
      <c r="H67" s="35"/>
      <c r="I67" s="69"/>
      <c r="J67" s="158">
        <v>0.7</v>
      </c>
      <c r="K67" s="157" t="str">
        <f t="shared" si="2"/>
        <v>*</v>
      </c>
      <c r="L67" s="205"/>
      <c r="M67" s="177"/>
      <c r="N67" s="67"/>
    </row>
    <row r="68" spans="1:22" s="8" customFormat="1" ht="18" customHeight="1" x14ac:dyDescent="0.25">
      <c r="A68" s="23"/>
      <c r="B68" s="24" t="s">
        <v>13</v>
      </c>
      <c r="C68" s="162" t="s">
        <v>91</v>
      </c>
      <c r="D68" s="161" t="s">
        <v>91</v>
      </c>
      <c r="E68" s="161" t="s">
        <v>207</v>
      </c>
      <c r="F68" s="160">
        <v>0.3</v>
      </c>
      <c r="G68" s="159">
        <v>2.4</v>
      </c>
      <c r="H68" s="35"/>
      <c r="I68" s="69"/>
      <c r="J68" s="158" t="s">
        <v>209</v>
      </c>
      <c r="K68" s="157" t="str">
        <f t="shared" si="2"/>
        <v>*</v>
      </c>
      <c r="L68" s="205"/>
      <c r="M68" s="177"/>
      <c r="N68" s="67"/>
    </row>
    <row r="69" spans="1:22" s="8" customFormat="1" ht="18" customHeight="1" thickBot="1" x14ac:dyDescent="0.3">
      <c r="A69" s="23"/>
      <c r="B69" s="25" t="s">
        <v>14</v>
      </c>
      <c r="C69" s="156" t="s">
        <v>91</v>
      </c>
      <c r="D69" s="155" t="s">
        <v>91</v>
      </c>
      <c r="E69" s="155" t="s">
        <v>207</v>
      </c>
      <c r="F69" s="154">
        <v>0.2</v>
      </c>
      <c r="G69" s="153">
        <v>0.5</v>
      </c>
      <c r="H69" s="35"/>
      <c r="I69" s="69"/>
      <c r="J69" s="152">
        <v>0.7</v>
      </c>
      <c r="K69" s="151" t="str">
        <f t="shared" si="2"/>
        <v>*</v>
      </c>
      <c r="L69" s="205"/>
      <c r="M69" s="177"/>
      <c r="N69" s="67"/>
    </row>
    <row r="70" spans="1:22" s="8" customFormat="1" ht="12.95" customHeight="1" x14ac:dyDescent="0.25">
      <c r="A70" s="23"/>
      <c r="B70" s="44" t="s">
        <v>66</v>
      </c>
      <c r="C70" s="178"/>
      <c r="D70" s="178"/>
      <c r="E70" s="178"/>
      <c r="F70" s="178"/>
      <c r="G70" s="178"/>
      <c r="H70" s="35"/>
      <c r="I70" s="69"/>
      <c r="J70" s="178"/>
      <c r="K70" s="177"/>
      <c r="L70" s="205"/>
      <c r="M70" s="177"/>
      <c r="N70" s="67"/>
    </row>
    <row r="71" spans="1:22" ht="15.75" x14ac:dyDescent="0.25">
      <c r="A71" s="9"/>
      <c r="B71" s="125" t="s">
        <v>178</v>
      </c>
      <c r="C71" s="128"/>
      <c r="D71" s="128"/>
      <c r="E71" s="128"/>
      <c r="F71" s="128"/>
      <c r="G71" s="128"/>
      <c r="H71" s="9"/>
      <c r="I71" s="9"/>
      <c r="J71" s="128"/>
      <c r="K71" s="128"/>
      <c r="L71" s="128"/>
      <c r="M71" s="128"/>
      <c r="N71" s="9"/>
      <c r="P71" s="8"/>
      <c r="Q71" s="8"/>
      <c r="R71" s="8"/>
      <c r="S71" s="8"/>
      <c r="T71" s="8"/>
      <c r="U71" s="8"/>
      <c r="V71" s="8"/>
    </row>
  </sheetData>
  <conditionalFormatting sqref="L22:M22">
    <cfRule type="cellIs" dxfId="239" priority="18" operator="between">
      <formula>-0.01</formula>
      <formula>0.01</formula>
    </cfRule>
  </conditionalFormatting>
  <conditionalFormatting sqref="W15 K48:M56 K23:M30">
    <cfRule type="cellIs" dxfId="238" priority="15" operator="lessThan">
      <formula>-0.01</formula>
    </cfRule>
    <cfRule type="cellIs" dxfId="237" priority="16" operator="greaterThan">
      <formula>0.01</formula>
    </cfRule>
    <cfRule type="cellIs" dxfId="236" priority="17" operator="between">
      <formula>-0.01</formula>
      <formula>0.01</formula>
    </cfRule>
  </conditionalFormatting>
  <conditionalFormatting sqref="K6:L16">
    <cfRule type="cellIs" dxfId="235" priority="12" operator="equal">
      <formula>0</formula>
    </cfRule>
    <cfRule type="cellIs" dxfId="234" priority="13" operator="lessThanOrEqual">
      <formula>0.001</formula>
    </cfRule>
    <cfRule type="cellIs" dxfId="233" priority="14" operator="greaterThanOrEqual">
      <formula>0.001</formula>
    </cfRule>
  </conditionalFormatting>
  <conditionalFormatting sqref="K61:M70">
    <cfRule type="cellIs" dxfId="232" priority="9" operator="greaterThanOrEqual">
      <formula>0.001</formula>
    </cfRule>
    <cfRule type="cellIs" dxfId="231" priority="10" operator="lessThanOrEqual">
      <formula>0.001</formula>
    </cfRule>
    <cfRule type="cellIs" dxfId="230" priority="11" operator="equal">
      <formula>0</formula>
    </cfRule>
  </conditionalFormatting>
  <conditionalFormatting sqref="K40:M40">
    <cfRule type="cellIs" dxfId="229" priority="7" operator="lessThan">
      <formula>0.02</formula>
    </cfRule>
    <cfRule type="cellIs" dxfId="228" priority="8" operator="greaterThan">
      <formula>0.02</formula>
    </cfRule>
  </conditionalFormatting>
  <conditionalFormatting sqref="K41:M42 K35:M39">
    <cfRule type="cellIs" dxfId="227" priority="4" operator="greaterThanOrEqual">
      <formula>0.001</formula>
    </cfRule>
    <cfRule type="cellIs" dxfId="226" priority="5" operator="lessThanOrEqual">
      <formula>0.001</formula>
    </cfRule>
    <cfRule type="cellIs" dxfId="225" priority="6" operator="equal">
      <formula>0</formula>
    </cfRule>
  </conditionalFormatting>
  <conditionalFormatting sqref="P15">
    <cfRule type="cellIs" dxfId="224" priority="1" operator="lessThan">
      <formula>-0.01</formula>
    </cfRule>
    <cfRule type="cellIs" dxfId="223" priority="2" operator="greaterThan">
      <formula>0.01</formula>
    </cfRule>
    <cfRule type="cellIs" dxfId="222"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showGridLines="0" showRowColHeaders="0" zoomScale="110" zoomScaleNormal="110" workbookViewId="0"/>
  </sheetViews>
  <sheetFormatPr baseColWidth="10" defaultRowHeight="15" x14ac:dyDescent="0.25"/>
  <cols>
    <col min="1" max="1" width="1.42578125" customWidth="1"/>
    <col min="5" max="5" width="3.7109375" customWidth="1"/>
  </cols>
  <sheetData>
    <row r="2" spans="2:11" ht="18.75" x14ac:dyDescent="0.25">
      <c r="F2" s="317" t="s">
        <v>162</v>
      </c>
      <c r="G2" s="317"/>
      <c r="H2" s="317"/>
      <c r="I2" s="317"/>
      <c r="J2" s="317"/>
    </row>
    <row r="5" spans="2:11" ht="11.25" customHeight="1" x14ac:dyDescent="0.25">
      <c r="B5" s="318" t="s">
        <v>224</v>
      </c>
      <c r="C5" s="319"/>
      <c r="D5" s="319"/>
      <c r="E5" s="319"/>
      <c r="F5" s="319"/>
      <c r="G5" s="319"/>
      <c r="H5" s="319"/>
      <c r="I5" s="319"/>
      <c r="J5" s="319"/>
      <c r="K5" s="320"/>
    </row>
    <row r="6" spans="2:11" ht="11.25" customHeight="1" x14ac:dyDescent="0.25">
      <c r="B6" s="321"/>
      <c r="C6" s="322"/>
      <c r="D6" s="322"/>
      <c r="E6" s="322"/>
      <c r="F6" s="322"/>
      <c r="G6" s="322"/>
      <c r="H6" s="322"/>
      <c r="I6" s="322"/>
      <c r="J6" s="322"/>
      <c r="K6" s="323"/>
    </row>
    <row r="7" spans="2:11" ht="9" customHeight="1" x14ac:dyDescent="0.25">
      <c r="B7" s="114"/>
      <c r="C7" s="114"/>
      <c r="D7" s="114"/>
      <c r="E7" s="114"/>
      <c r="F7" s="114"/>
      <c r="G7" s="114"/>
      <c r="H7" s="114"/>
      <c r="I7" s="114"/>
      <c r="J7" s="114"/>
      <c r="K7" s="114"/>
    </row>
    <row r="8" spans="2:11" ht="96" customHeight="1" x14ac:dyDescent="0.25">
      <c r="B8" s="315" t="s">
        <v>225</v>
      </c>
      <c r="C8" s="315"/>
      <c r="D8" s="315"/>
      <c r="E8" s="315"/>
      <c r="F8" s="315"/>
      <c r="G8" s="315"/>
      <c r="H8" s="315"/>
      <c r="I8" s="315"/>
      <c r="J8" s="315"/>
      <c r="K8" s="315"/>
    </row>
    <row r="9" spans="2:11" ht="9" customHeight="1" x14ac:dyDescent="0.25">
      <c r="B9" s="114"/>
      <c r="C9" s="114"/>
      <c r="D9" s="114"/>
      <c r="E9" s="114"/>
      <c r="F9" s="114"/>
      <c r="G9" s="114"/>
      <c r="H9" s="114"/>
      <c r="I9" s="114"/>
      <c r="J9" s="114"/>
      <c r="K9" s="114"/>
    </row>
    <row r="10" spans="2:11" ht="66.75" customHeight="1" x14ac:dyDescent="0.25">
      <c r="B10" s="315" t="s">
        <v>226</v>
      </c>
      <c r="C10" s="315"/>
      <c r="D10" s="315"/>
      <c r="E10" s="315"/>
      <c r="F10" s="315"/>
      <c r="G10" s="315"/>
      <c r="H10" s="315"/>
      <c r="I10" s="315"/>
      <c r="J10" s="315"/>
      <c r="K10" s="315"/>
    </row>
    <row r="11" spans="2:11" ht="9" customHeight="1" x14ac:dyDescent="0.25">
      <c r="B11" s="114"/>
      <c r="C11" s="114"/>
      <c r="D11" s="114"/>
      <c r="E11" s="114"/>
      <c r="F11" s="114"/>
      <c r="G11" s="114"/>
      <c r="H11" s="114"/>
      <c r="I11" s="114"/>
      <c r="J11" s="114"/>
      <c r="K11" s="114"/>
    </row>
    <row r="12" spans="2:11" ht="37.5" customHeight="1" x14ac:dyDescent="0.25">
      <c r="B12" s="315" t="s">
        <v>227</v>
      </c>
      <c r="C12" s="315"/>
      <c r="D12" s="315"/>
      <c r="E12" s="315"/>
      <c r="F12" s="315"/>
      <c r="G12" s="315"/>
      <c r="H12" s="315"/>
      <c r="I12" s="315"/>
      <c r="J12" s="315"/>
      <c r="K12" s="315"/>
    </row>
    <row r="13" spans="2:11" ht="9" customHeight="1" x14ac:dyDescent="0.25">
      <c r="B13" s="114"/>
      <c r="C13" s="114"/>
      <c r="D13" s="114"/>
      <c r="E13" s="114"/>
      <c r="F13" s="114"/>
      <c r="G13" s="114"/>
      <c r="H13" s="114"/>
      <c r="I13" s="114"/>
      <c r="J13" s="114"/>
      <c r="K13" s="114"/>
    </row>
    <row r="14" spans="2:11" ht="46.5" customHeight="1" x14ac:dyDescent="0.25">
      <c r="B14" s="316" t="s">
        <v>199</v>
      </c>
      <c r="C14" s="316"/>
      <c r="D14" s="316"/>
      <c r="E14" s="316"/>
      <c r="F14" s="316"/>
      <c r="G14" s="316"/>
      <c r="H14" s="316"/>
      <c r="I14" s="316"/>
      <c r="J14" s="316"/>
      <c r="K14" s="316"/>
    </row>
    <row r="15" spans="2:11" ht="20.100000000000001" customHeight="1" x14ac:dyDescent="0.25"/>
    <row r="16" spans="2:11" ht="11.25" customHeight="1" x14ac:dyDescent="0.25">
      <c r="B16" s="318" t="s">
        <v>154</v>
      </c>
      <c r="C16" s="319"/>
      <c r="D16" s="319"/>
      <c r="E16" s="319"/>
      <c r="F16" s="319"/>
      <c r="G16" s="319"/>
      <c r="H16" s="319"/>
      <c r="I16" s="319"/>
      <c r="J16" s="319"/>
      <c r="K16" s="320"/>
    </row>
    <row r="17" spans="2:11" ht="11.25" customHeight="1" x14ac:dyDescent="0.25">
      <c r="B17" s="321"/>
      <c r="C17" s="322"/>
      <c r="D17" s="322"/>
      <c r="E17" s="322"/>
      <c r="F17" s="322"/>
      <c r="G17" s="322"/>
      <c r="H17" s="322"/>
      <c r="I17" s="322"/>
      <c r="J17" s="322"/>
      <c r="K17" s="323"/>
    </row>
    <row r="18" spans="2:11" ht="9" customHeight="1" x14ac:dyDescent="0.25"/>
    <row r="19" spans="2:11" ht="92.25" customHeight="1" x14ac:dyDescent="0.25">
      <c r="B19" s="315" t="s">
        <v>198</v>
      </c>
      <c r="C19" s="315"/>
      <c r="D19" s="315"/>
      <c r="E19" s="315"/>
      <c r="F19" s="315"/>
      <c r="G19" s="315"/>
      <c r="H19" s="315"/>
      <c r="I19" s="315"/>
      <c r="J19" s="315"/>
      <c r="K19" s="315"/>
    </row>
    <row r="20" spans="2:11" ht="9" customHeight="1" x14ac:dyDescent="0.25"/>
    <row r="21" spans="2:11" ht="173.25" customHeight="1" x14ac:dyDescent="0.25">
      <c r="B21" s="315" t="s">
        <v>228</v>
      </c>
      <c r="C21" s="315"/>
      <c r="D21" s="315"/>
      <c r="E21" s="315"/>
      <c r="F21" s="315"/>
      <c r="G21" s="315"/>
      <c r="H21" s="315"/>
      <c r="I21" s="315"/>
      <c r="J21" s="315"/>
      <c r="K21" s="315"/>
    </row>
    <row r="22" spans="2:11" ht="20.100000000000001" customHeight="1" x14ac:dyDescent="0.25"/>
    <row r="23" spans="2:11" ht="11.25" customHeight="1" x14ac:dyDescent="0.25">
      <c r="B23" s="318" t="s">
        <v>155</v>
      </c>
      <c r="C23" s="319"/>
      <c r="D23" s="319"/>
      <c r="E23" s="319"/>
      <c r="F23" s="319"/>
      <c r="G23" s="319"/>
      <c r="H23" s="319"/>
      <c r="I23" s="319"/>
      <c r="J23" s="319"/>
      <c r="K23" s="320"/>
    </row>
    <row r="24" spans="2:11" ht="11.25" customHeight="1" x14ac:dyDescent="0.25">
      <c r="B24" s="321"/>
      <c r="C24" s="322"/>
      <c r="D24" s="322"/>
      <c r="E24" s="322"/>
      <c r="F24" s="322"/>
      <c r="G24" s="322"/>
      <c r="H24" s="322"/>
      <c r="I24" s="322"/>
      <c r="J24" s="322"/>
      <c r="K24" s="323"/>
    </row>
    <row r="25" spans="2:11" ht="9" customHeight="1" x14ac:dyDescent="0.25"/>
    <row r="26" spans="2:11" ht="99" customHeight="1" x14ac:dyDescent="0.25">
      <c r="B26" s="315" t="s">
        <v>229</v>
      </c>
      <c r="C26" s="315"/>
      <c r="D26" s="315"/>
      <c r="E26" s="315"/>
      <c r="F26" s="315"/>
      <c r="G26" s="315"/>
      <c r="H26" s="315"/>
      <c r="I26" s="315"/>
      <c r="J26" s="315"/>
      <c r="K26" s="315"/>
    </row>
    <row r="27" spans="2:11" ht="9" customHeight="1" x14ac:dyDescent="0.25"/>
    <row r="28" spans="2:11" ht="36" customHeight="1" x14ac:dyDescent="0.25">
      <c r="B28" s="315" t="s">
        <v>197</v>
      </c>
      <c r="C28" s="315"/>
      <c r="D28" s="315"/>
      <c r="E28" s="315"/>
      <c r="F28" s="315"/>
      <c r="G28" s="315"/>
      <c r="H28" s="315"/>
      <c r="I28" s="315"/>
      <c r="J28" s="315"/>
      <c r="K28" s="315"/>
    </row>
    <row r="29" spans="2:11" ht="9" customHeight="1" x14ac:dyDescent="0.25"/>
    <row r="30" spans="2:11" x14ac:dyDescent="0.25">
      <c r="B30" s="315"/>
      <c r="C30" s="315"/>
      <c r="D30" s="315"/>
      <c r="E30" s="315"/>
      <c r="F30" s="315"/>
      <c r="G30" s="315"/>
      <c r="H30" s="315"/>
      <c r="I30" s="315"/>
      <c r="J30" s="315"/>
      <c r="K30" s="315"/>
    </row>
    <row r="31" spans="2:11" ht="9" customHeight="1" x14ac:dyDescent="0.25"/>
    <row r="32" spans="2:11" x14ac:dyDescent="0.25">
      <c r="B32" s="315"/>
      <c r="C32" s="315"/>
      <c r="D32" s="315"/>
      <c r="E32" s="315"/>
      <c r="F32" s="315"/>
      <c r="G32" s="315"/>
      <c r="H32" s="315"/>
      <c r="I32" s="315"/>
      <c r="J32" s="315"/>
      <c r="K32" s="315"/>
    </row>
    <row r="33" spans="2:11" ht="9" customHeight="1" x14ac:dyDescent="0.25"/>
    <row r="34" spans="2:11" x14ac:dyDescent="0.25">
      <c r="B34" s="315"/>
      <c r="C34" s="315"/>
      <c r="D34" s="315"/>
      <c r="E34" s="315"/>
      <c r="F34" s="315"/>
      <c r="G34" s="315"/>
      <c r="H34" s="315"/>
      <c r="I34" s="315"/>
      <c r="J34" s="315"/>
      <c r="K34" s="315"/>
    </row>
    <row r="35" spans="2:11" ht="9" customHeight="1" x14ac:dyDescent="0.25"/>
    <row r="37" spans="2:11" ht="9" customHeight="1" x14ac:dyDescent="0.25"/>
    <row r="39" spans="2:11" ht="9" customHeight="1" x14ac:dyDescent="0.25"/>
  </sheetData>
  <mergeCells count="15">
    <mergeCell ref="B14:K14"/>
    <mergeCell ref="B19:K19"/>
    <mergeCell ref="B21:K21"/>
    <mergeCell ref="F2:J2"/>
    <mergeCell ref="B23:K24"/>
    <mergeCell ref="B16:K17"/>
    <mergeCell ref="B5:K6"/>
    <mergeCell ref="B8:K8"/>
    <mergeCell ref="B10:K10"/>
    <mergeCell ref="B12:K12"/>
    <mergeCell ref="B26:K26"/>
    <mergeCell ref="B28:K28"/>
    <mergeCell ref="B30:K30"/>
    <mergeCell ref="B32:K32"/>
    <mergeCell ref="B34:K34"/>
  </mergeCells>
  <pageMargins left="0.7" right="0.7" top="0.75" bottom="0.75" header="0.3" footer="0.3"/>
  <pageSetup paperSize="9" scale="82"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72"/>
  <sheetViews>
    <sheetView showGridLines="0" showRowColHeaders="0" zoomScale="85"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3.140625" style="6" customWidth="1"/>
    <col min="10" max="10" width="16" style="7" customWidth="1"/>
    <col min="11" max="11" width="16.85546875" style="7" customWidth="1"/>
    <col min="12" max="12" width="3.140625" style="7" customWidth="1"/>
    <col min="13" max="13" width="16.85546875" style="7" customWidth="1"/>
    <col min="14" max="14" width="10" style="6" customWidth="1"/>
    <col min="15" max="15" width="1.5703125" style="6" customWidth="1"/>
    <col min="16" max="16" width="41.85546875" style="6" customWidth="1"/>
    <col min="17" max="16384" width="11.42578125" style="6"/>
  </cols>
  <sheetData>
    <row r="1" spans="1:29" ht="52.5" customHeight="1" x14ac:dyDescent="0.25">
      <c r="A1" s="1"/>
      <c r="B1" s="10"/>
      <c r="C1" s="11"/>
      <c r="D1" s="11"/>
      <c r="E1" s="11"/>
      <c r="F1" s="11"/>
      <c r="G1" s="11"/>
      <c r="H1"/>
      <c r="I1" s="9"/>
      <c r="J1" s="11"/>
      <c r="K1" s="11"/>
      <c r="L1" s="11"/>
      <c r="M1" s="11"/>
      <c r="N1" s="9"/>
    </row>
    <row r="2" spans="1:29" ht="28.5" x14ac:dyDescent="0.45">
      <c r="A2" s="1"/>
      <c r="B2" s="3"/>
      <c r="C2" s="2"/>
      <c r="D2" s="2"/>
      <c r="E2" s="2"/>
      <c r="F2" s="2"/>
      <c r="G2" s="2"/>
      <c r="H2" s="1"/>
      <c r="I2" s="9"/>
      <c r="J2" s="2"/>
      <c r="K2" s="2"/>
      <c r="L2" s="128"/>
      <c r="M2" s="2"/>
      <c r="N2" s="9"/>
    </row>
    <row r="3" spans="1:29" ht="24" customHeight="1" x14ac:dyDescent="0.3">
      <c r="A3" s="1"/>
      <c r="B3" s="14"/>
      <c r="C3" s="2"/>
      <c r="D3" s="2"/>
      <c r="E3" s="2"/>
      <c r="F3" s="2"/>
      <c r="G3" s="2"/>
      <c r="H3" s="1"/>
      <c r="I3" s="9"/>
      <c r="J3" s="2"/>
      <c r="K3" s="2"/>
      <c r="L3" s="128"/>
      <c r="M3" s="2"/>
      <c r="N3" s="9"/>
    </row>
    <row r="4" spans="1:29" ht="18.75" customHeight="1" thickBot="1" x14ac:dyDescent="0.3">
      <c r="A4" s="1"/>
      <c r="B4"/>
      <c r="C4"/>
      <c r="D4"/>
      <c r="E4"/>
      <c r="F4"/>
      <c r="G4"/>
      <c r="H4" s="1"/>
      <c r="I4" s="9"/>
      <c r="J4"/>
      <c r="K4"/>
      <c r="L4" s="9"/>
      <c r="M4"/>
      <c r="N4" s="9"/>
      <c r="P4" s="90" t="s">
        <v>101</v>
      </c>
    </row>
    <row r="5" spans="1:29" ht="50.1" customHeight="1" thickBot="1" x14ac:dyDescent="0.3">
      <c r="A5" s="1"/>
      <c r="B5"/>
      <c r="C5" s="45" t="s">
        <v>90</v>
      </c>
      <c r="D5" s="46" t="s">
        <v>192</v>
      </c>
      <c r="E5" s="46" t="s">
        <v>205</v>
      </c>
      <c r="F5" s="130" t="s">
        <v>204</v>
      </c>
      <c r="G5" s="71" t="s">
        <v>200</v>
      </c>
      <c r="H5"/>
      <c r="I5" s="9"/>
      <c r="J5" s="45" t="s">
        <v>201</v>
      </c>
      <c r="K5" s="81" t="s">
        <v>203</v>
      </c>
      <c r="L5"/>
      <c r="M5" s="131" t="s">
        <v>202</v>
      </c>
      <c r="N5" s="9"/>
    </row>
    <row r="6" spans="1:29" s="8" customFormat="1" ht="18" customHeight="1" x14ac:dyDescent="0.25">
      <c r="A6" s="23"/>
      <c r="B6" s="47" t="s">
        <v>112</v>
      </c>
      <c r="C6" s="240">
        <v>10.001379999999999</v>
      </c>
      <c r="D6" s="203">
        <v>21.16958</v>
      </c>
      <c r="E6" s="203">
        <v>7.8</v>
      </c>
      <c r="F6" s="202">
        <v>5.0999999999999996</v>
      </c>
      <c r="G6" s="201">
        <v>6.9</v>
      </c>
      <c r="H6" s="5"/>
      <c r="I6" s="67"/>
      <c r="J6" s="229">
        <v>12.9</v>
      </c>
      <c r="K6" s="179">
        <f>+IF(ISERROR(J6/D6-1),"*",(J6/D6-1))</f>
        <v>-0.39063505275021992</v>
      </c>
      <c r="L6" s="205"/>
      <c r="M6" s="228">
        <f>+SUM(E6:G6,J6)</f>
        <v>32.699999999999996</v>
      </c>
      <c r="N6" s="67"/>
      <c r="W6" s="95"/>
      <c r="X6" s="95"/>
      <c r="Y6" s="95"/>
      <c r="Z6" s="95"/>
      <c r="AA6" s="95"/>
      <c r="AB6" s="95"/>
      <c r="AC6" s="95"/>
    </row>
    <row r="7" spans="1:29" s="8" customFormat="1" ht="18" customHeight="1" x14ac:dyDescent="0.25">
      <c r="A7" s="23"/>
      <c r="B7" s="48" t="s">
        <v>113</v>
      </c>
      <c r="C7" s="198">
        <v>6.0712080000000004</v>
      </c>
      <c r="D7" s="198">
        <v>12.91220425</v>
      </c>
      <c r="E7" s="198">
        <v>4.7</v>
      </c>
      <c r="F7" s="197">
        <v>2.8</v>
      </c>
      <c r="G7" s="196">
        <v>4.2</v>
      </c>
      <c r="H7" s="5"/>
      <c r="I7" s="67"/>
      <c r="J7" s="227">
        <v>7.6</v>
      </c>
      <c r="K7" s="157">
        <f>+IF(ISERROR(J7/D7-1),"*",(J7/D7-1))</f>
        <v>-0.41140955851902672</v>
      </c>
      <c r="L7" s="205"/>
      <c r="M7" s="226">
        <f>+SUM(E7:G7,J7)</f>
        <v>19.299999999999997</v>
      </c>
      <c r="N7" s="67"/>
      <c r="W7" s="91"/>
      <c r="X7" s="91" t="str">
        <f>+C5</f>
        <v>TRIM 3 2015</v>
      </c>
      <c r="Y7" s="91" t="str">
        <f>+D5</f>
        <v>TRIM 4 2015</v>
      </c>
      <c r="Z7" s="91" t="str">
        <f>+E5</f>
        <v>TRIM 1 2016</v>
      </c>
      <c r="AA7" s="91" t="str">
        <f>+F5</f>
        <v>TRIM 2 2016</v>
      </c>
      <c r="AB7" s="91" t="str">
        <f>+G5</f>
        <v>TRIM 3 2016</v>
      </c>
      <c r="AC7" s="91" t="str">
        <f>+J5</f>
        <v>TRIM 4 2016</v>
      </c>
    </row>
    <row r="8" spans="1:29" s="8" customFormat="1" ht="18" customHeight="1" x14ac:dyDescent="0.25">
      <c r="A8" s="23"/>
      <c r="B8" s="48" t="s">
        <v>114</v>
      </c>
      <c r="C8" s="198">
        <v>69.982420000000005</v>
      </c>
      <c r="D8" s="198">
        <v>160.79429999999999</v>
      </c>
      <c r="E8" s="198">
        <v>55.3</v>
      </c>
      <c r="F8" s="197">
        <v>35.799999999999997</v>
      </c>
      <c r="G8" s="196">
        <v>51</v>
      </c>
      <c r="H8" s="5"/>
      <c r="I8" s="67"/>
      <c r="J8" s="227">
        <v>90.9</v>
      </c>
      <c r="K8" s="157">
        <f>+IF(ISERROR(J8/D8-1),"*",(J8/D8-1))</f>
        <v>-0.43468145326047003</v>
      </c>
      <c r="L8" s="205"/>
      <c r="M8" s="226">
        <f>+SUM(E8:G8,J8)</f>
        <v>233</v>
      </c>
      <c r="N8" s="67"/>
      <c r="W8" s="91" t="str">
        <f>+VLOOKUP($P$4,$B$5:$J$16,1,0)</f>
        <v>Volumen (Mio consumiciones)</v>
      </c>
      <c r="X8" s="91">
        <f>+VLOOKUP($P$4,$B$5:$J$16,2,0)</f>
        <v>10.001379999999999</v>
      </c>
      <c r="Y8" s="91">
        <f>+VLOOKUP($P$4,$B$5:$J$16,3,0)</f>
        <v>21.16958</v>
      </c>
      <c r="Z8" s="91">
        <f>+VLOOKUP($P$4,$B$5:$J$16,4,0)</f>
        <v>7.8</v>
      </c>
      <c r="AA8" s="91">
        <f>+VLOOKUP($P$4,$B$5:$J$16,5,0)</f>
        <v>5.0999999999999996</v>
      </c>
      <c r="AB8" s="91">
        <f>+VLOOKUP($P$4,$B$5:$J$16,6,0)</f>
        <v>6.9</v>
      </c>
      <c r="AC8" s="91">
        <f>+VLOOKUP($P$4,$B$5:$J$16,9,0)</f>
        <v>12.9</v>
      </c>
    </row>
    <row r="9" spans="1:29" s="8" customFormat="1" ht="18" customHeight="1" x14ac:dyDescent="0.25">
      <c r="A9" s="23"/>
      <c r="B9" s="48" t="s">
        <v>158</v>
      </c>
      <c r="C9" s="198">
        <v>7.0294913700735622</v>
      </c>
      <c r="D9" s="198">
        <v>18.743841568007294</v>
      </c>
      <c r="E9" s="198">
        <v>6.5</v>
      </c>
      <c r="F9" s="197">
        <v>4.5999999999999996</v>
      </c>
      <c r="G9" s="196">
        <v>6.1</v>
      </c>
      <c r="H9" s="5"/>
      <c r="I9" s="67"/>
      <c r="J9" s="227">
        <v>12.3</v>
      </c>
      <c r="K9" s="170">
        <f>+IF(ISERROR(J9-D9),"*",(J9-D9))</f>
        <v>-6.4438415680072936</v>
      </c>
      <c r="L9" s="209"/>
      <c r="M9" s="226"/>
      <c r="N9" s="67"/>
      <c r="W9" s="94"/>
      <c r="X9" s="94"/>
      <c r="Y9" s="94"/>
      <c r="Z9" s="94"/>
      <c r="AA9" s="94"/>
      <c r="AB9" s="94"/>
      <c r="AC9" s="94"/>
    </row>
    <row r="10" spans="1:29" s="8" customFormat="1" ht="18" customHeight="1" x14ac:dyDescent="0.25">
      <c r="A10" s="23"/>
      <c r="B10" s="48" t="s">
        <v>115</v>
      </c>
      <c r="C10" s="198">
        <v>2.5</v>
      </c>
      <c r="D10" s="198">
        <v>1.9</v>
      </c>
      <c r="E10" s="198">
        <v>2.2999999999999998</v>
      </c>
      <c r="F10" s="197">
        <v>1.9</v>
      </c>
      <c r="G10" s="196">
        <v>2</v>
      </c>
      <c r="H10" s="5"/>
      <c r="I10" s="67"/>
      <c r="J10" s="227">
        <v>1.8</v>
      </c>
      <c r="K10" s="157">
        <f t="shared" ref="K10:K16" si="0">+IF(ISERROR(J10/D10-1),"*",(J10/D10-1))</f>
        <v>-5.2631578947368363E-2</v>
      </c>
      <c r="L10" s="205"/>
      <c r="M10" s="226"/>
      <c r="N10" s="67"/>
    </row>
    <row r="11" spans="1:29" s="8" customFormat="1" ht="18" customHeight="1" x14ac:dyDescent="0.25">
      <c r="A11" s="23"/>
      <c r="B11" s="48" t="s">
        <v>108</v>
      </c>
      <c r="C11" s="198">
        <v>4.4000000000000004</v>
      </c>
      <c r="D11" s="198">
        <v>3.5</v>
      </c>
      <c r="E11" s="198">
        <v>3.7</v>
      </c>
      <c r="F11" s="197">
        <v>3.4</v>
      </c>
      <c r="G11" s="196">
        <v>3.5</v>
      </c>
      <c r="H11" s="5"/>
      <c r="I11" s="67"/>
      <c r="J11" s="227">
        <v>3.3</v>
      </c>
      <c r="K11" s="157">
        <f t="shared" si="0"/>
        <v>-5.7142857142857162E-2</v>
      </c>
      <c r="L11" s="205"/>
      <c r="M11" s="226"/>
      <c r="N11" s="67"/>
    </row>
    <row r="12" spans="1:29" s="8" customFormat="1" ht="18" customHeight="1" x14ac:dyDescent="0.25">
      <c r="A12" s="23"/>
      <c r="B12" s="48" t="s">
        <v>109</v>
      </c>
      <c r="C12" s="198">
        <v>2.6655555809228102</v>
      </c>
      <c r="D12" s="198">
        <v>2.1257187069341752</v>
      </c>
      <c r="E12" s="198">
        <v>2.2000000000000002</v>
      </c>
      <c r="F12" s="197">
        <v>1.9</v>
      </c>
      <c r="G12" s="196">
        <v>2.1</v>
      </c>
      <c r="H12" s="5"/>
      <c r="I12" s="67"/>
      <c r="J12" s="227">
        <v>1.9</v>
      </c>
      <c r="K12" s="157">
        <f t="shared" si="0"/>
        <v>-0.10618465472306959</v>
      </c>
      <c r="L12" s="205"/>
      <c r="M12" s="226"/>
      <c r="N12" s="67"/>
    </row>
    <row r="13" spans="1:29" s="8" customFormat="1" ht="18" customHeight="1" x14ac:dyDescent="0.25">
      <c r="A13" s="23"/>
      <c r="B13" s="48" t="s">
        <v>110</v>
      </c>
      <c r="C13" s="198">
        <v>1.77</v>
      </c>
      <c r="D13" s="198">
        <v>1.87</v>
      </c>
      <c r="E13" s="198">
        <v>1.6</v>
      </c>
      <c r="F13" s="197">
        <v>1.8</v>
      </c>
      <c r="G13" s="196">
        <v>1.8</v>
      </c>
      <c r="H13" s="5"/>
      <c r="I13" s="67"/>
      <c r="J13" s="227">
        <v>1.9</v>
      </c>
      <c r="K13" s="157">
        <f t="shared" si="0"/>
        <v>1.6042780748662944E-2</v>
      </c>
      <c r="L13" s="205"/>
      <c r="M13" s="226"/>
      <c r="N13" s="67"/>
    </row>
    <row r="14" spans="1:29" s="8" customFormat="1" ht="18" customHeight="1" x14ac:dyDescent="0.25">
      <c r="A14" s="23"/>
      <c r="B14" s="49" t="s">
        <v>156</v>
      </c>
      <c r="C14" s="198">
        <v>0.18737499952548314</v>
      </c>
      <c r="D14" s="198">
        <v>0.39844134660923508</v>
      </c>
      <c r="E14" s="198">
        <v>0.1</v>
      </c>
      <c r="F14" s="197">
        <v>0.1</v>
      </c>
      <c r="G14" s="196">
        <v>0.1</v>
      </c>
      <c r="H14" s="5"/>
      <c r="I14" s="67"/>
      <c r="J14" s="227">
        <v>0.2</v>
      </c>
      <c r="K14" s="157">
        <f t="shared" si="0"/>
        <v>-0.49804406168683402</v>
      </c>
      <c r="L14" s="205"/>
      <c r="M14" s="226">
        <f>+SUM(E14:G14,J14)</f>
        <v>0.5</v>
      </c>
      <c r="N14" s="67"/>
    </row>
    <row r="15" spans="1:29" s="8" customFormat="1" ht="18" customHeight="1" x14ac:dyDescent="0.25">
      <c r="A15" s="23"/>
      <c r="B15" s="49" t="s">
        <v>116</v>
      </c>
      <c r="C15" s="198">
        <v>2.1598594405416782</v>
      </c>
      <c r="D15" s="198">
        <v>4.9617475203034624</v>
      </c>
      <c r="E15" s="198">
        <v>1.7</v>
      </c>
      <c r="F15" s="197">
        <v>1.1000000000000001</v>
      </c>
      <c r="G15" s="196">
        <v>1.6</v>
      </c>
      <c r="H15" s="5"/>
      <c r="I15" s="67"/>
      <c r="J15" s="227">
        <v>2.8</v>
      </c>
      <c r="K15" s="157">
        <f t="shared" si="0"/>
        <v>-0.43568269273226734</v>
      </c>
      <c r="L15" s="205"/>
      <c r="M15" s="226">
        <f>+SUM(E15:G15,J15)</f>
        <v>7.2</v>
      </c>
      <c r="N15" s="67"/>
    </row>
    <row r="16" spans="1:29" s="8" customFormat="1" ht="18" customHeight="1" thickBot="1" x14ac:dyDescent="0.3">
      <c r="A16" s="23"/>
      <c r="B16" s="50" t="s">
        <v>111</v>
      </c>
      <c r="C16" s="193">
        <v>11.526935002062192</v>
      </c>
      <c r="D16" s="193">
        <v>12.452893161134746</v>
      </c>
      <c r="E16" s="193">
        <v>11.8</v>
      </c>
      <c r="F16" s="192">
        <v>13</v>
      </c>
      <c r="G16" s="191">
        <v>12.3</v>
      </c>
      <c r="H16" s="5"/>
      <c r="I16" s="67"/>
      <c r="J16" s="225">
        <v>12</v>
      </c>
      <c r="K16" s="151">
        <f t="shared" si="0"/>
        <v>-3.6368509331487497E-2</v>
      </c>
      <c r="L16" s="205"/>
      <c r="M16" s="224">
        <f>+M8/M7</f>
        <v>12.072538860103629</v>
      </c>
      <c r="N16" s="67"/>
    </row>
    <row r="17" spans="1:22" s="8" customFormat="1" ht="12.95" customHeight="1" x14ac:dyDescent="0.25">
      <c r="A17" s="23"/>
      <c r="B17" s="43" t="s">
        <v>160</v>
      </c>
      <c r="C17" s="189"/>
      <c r="D17" s="189"/>
      <c r="E17" s="189"/>
      <c r="F17" s="189"/>
      <c r="G17" s="189"/>
      <c r="H17" s="5"/>
      <c r="I17" s="67"/>
      <c r="J17" s="189"/>
      <c r="K17" s="189"/>
      <c r="L17" s="214"/>
      <c r="M17" s="189"/>
      <c r="N17" s="67"/>
    </row>
    <row r="18" spans="1:22" s="8" customFormat="1" ht="12.95" customHeight="1" x14ac:dyDescent="0.25">
      <c r="A18" s="23"/>
      <c r="B18" s="43" t="s">
        <v>157</v>
      </c>
      <c r="C18" s="189"/>
      <c r="D18" s="189"/>
      <c r="E18" s="189"/>
      <c r="F18" s="189"/>
      <c r="G18" s="189"/>
      <c r="H18" s="5"/>
      <c r="I18" s="67"/>
      <c r="J18" s="189"/>
      <c r="K18" s="189"/>
      <c r="L18" s="214"/>
      <c r="M18" s="189"/>
      <c r="N18" s="67"/>
    </row>
    <row r="19" spans="1:22" ht="12.95" customHeight="1" x14ac:dyDescent="0.25">
      <c r="A19" s="1"/>
      <c r="B19" s="43"/>
      <c r="C19" s="147"/>
      <c r="D19" s="147"/>
      <c r="E19" s="147"/>
      <c r="F19" s="147"/>
      <c r="G19" s="147"/>
      <c r="H19"/>
      <c r="I19" s="9"/>
      <c r="J19" s="147"/>
      <c r="K19" s="147"/>
      <c r="L19" s="128"/>
      <c r="M19" s="147"/>
      <c r="N19" s="9"/>
    </row>
    <row r="20" spans="1:22" ht="24.75" customHeight="1" x14ac:dyDescent="0.25">
      <c r="A20" s="1"/>
      <c r="B20" s="12"/>
      <c r="C20" s="13"/>
      <c r="D20" s="13"/>
      <c r="E20" s="13"/>
      <c r="F20" s="13"/>
      <c r="G20" s="13"/>
      <c r="H20" s="9"/>
      <c r="I20" s="9"/>
      <c r="J20" s="13"/>
      <c r="K20" s="13"/>
      <c r="L20" s="13"/>
      <c r="M20" s="13"/>
      <c r="N20" s="9"/>
      <c r="P20" s="110"/>
      <c r="Q20" s="110"/>
      <c r="R20" s="110"/>
      <c r="S20" s="110"/>
    </row>
    <row r="21" spans="1:22" ht="29.25" customHeight="1" thickBot="1" x14ac:dyDescent="0.3">
      <c r="A21" s="1"/>
      <c r="B21" s="12"/>
      <c r="C21" s="13"/>
      <c r="D21" s="13"/>
      <c r="E21" s="13"/>
      <c r="F21" s="13"/>
      <c r="G21" s="13"/>
      <c r="H21" s="9"/>
      <c r="I21" s="9"/>
      <c r="J21" s="13"/>
      <c r="K21" s="13"/>
      <c r="L21" s="13"/>
      <c r="M21" s="13"/>
      <c r="N21" s="9"/>
      <c r="P21" s="110"/>
      <c r="Q21" s="110"/>
      <c r="R21" s="110"/>
      <c r="S21" s="110"/>
    </row>
    <row r="22" spans="1:22"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22"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11"/>
      <c r="Q23" s="111"/>
      <c r="R23" s="111"/>
      <c r="S23" s="111"/>
    </row>
    <row r="24" spans="1:22" s="8" customFormat="1" ht="18" customHeight="1" x14ac:dyDescent="0.25">
      <c r="A24" s="23"/>
      <c r="B24" s="29" t="s">
        <v>0</v>
      </c>
      <c r="C24" s="162" t="s">
        <v>91</v>
      </c>
      <c r="D24" s="161" t="s">
        <v>91</v>
      </c>
      <c r="E24" s="161" t="s">
        <v>207</v>
      </c>
      <c r="F24" s="160">
        <v>1.4</v>
      </c>
      <c r="G24" s="159">
        <v>0.8</v>
      </c>
      <c r="H24" s="35"/>
      <c r="I24" s="69"/>
      <c r="J24" s="158">
        <v>0.9</v>
      </c>
      <c r="K24" s="170" t="str">
        <f>+IF(ISERROR(J24-D24),"*",(J24-D24))</f>
        <v>*</v>
      </c>
      <c r="L24" s="209"/>
      <c r="M24" s="209"/>
      <c r="N24" s="67"/>
      <c r="P24" s="111"/>
      <c r="Q24" s="111"/>
      <c r="R24" s="111"/>
      <c r="S24" s="111"/>
    </row>
    <row r="25" spans="1:22" s="8" customFormat="1" ht="18" customHeight="1" x14ac:dyDescent="0.25">
      <c r="A25" s="23"/>
      <c r="B25" s="29" t="s">
        <v>1</v>
      </c>
      <c r="C25" s="162" t="s">
        <v>91</v>
      </c>
      <c r="D25" s="161">
        <v>6.4989621900859635</v>
      </c>
      <c r="E25" s="161" t="s">
        <v>207</v>
      </c>
      <c r="F25" s="160">
        <v>2.6</v>
      </c>
      <c r="G25" s="159">
        <v>2.7</v>
      </c>
      <c r="H25" s="35"/>
      <c r="I25" s="69"/>
      <c r="J25" s="158">
        <v>6.2</v>
      </c>
      <c r="K25" s="170">
        <f>+IF(ISERROR(J25-D25),"*",(J25-D25))</f>
        <v>-0.29896219008596336</v>
      </c>
      <c r="L25" s="209"/>
      <c r="M25" s="209"/>
      <c r="N25" s="67"/>
      <c r="P25" s="111"/>
      <c r="Q25" s="111"/>
      <c r="R25" s="111"/>
      <c r="S25" s="111"/>
    </row>
    <row r="26" spans="1:22" s="8" customFormat="1" ht="18" customHeight="1" x14ac:dyDescent="0.25">
      <c r="A26" s="23"/>
      <c r="B26" s="29" t="s">
        <v>2</v>
      </c>
      <c r="C26" s="162">
        <v>25.087007992896982</v>
      </c>
      <c r="D26" s="161">
        <v>24.509820223169285</v>
      </c>
      <c r="E26" s="161">
        <v>23.5</v>
      </c>
      <c r="F26" s="160">
        <v>18.2</v>
      </c>
      <c r="G26" s="159">
        <v>16.2</v>
      </c>
      <c r="H26" s="35"/>
      <c r="I26" s="69"/>
      <c r="J26" s="158">
        <v>26.5</v>
      </c>
      <c r="K26" s="170">
        <f>+IF(ISERROR(J26-D26),"*",(J26-D26))</f>
        <v>1.9901797768307148</v>
      </c>
      <c r="L26" s="209"/>
      <c r="M26" s="209"/>
      <c r="N26" s="67"/>
      <c r="P26" s="111"/>
      <c r="Q26" s="111"/>
      <c r="R26" s="111"/>
      <c r="S26" s="111"/>
    </row>
    <row r="27" spans="1:22" s="8" customFormat="1" ht="18" customHeight="1" thickBot="1" x14ac:dyDescent="0.3">
      <c r="A27" s="23"/>
      <c r="B27" s="30" t="s">
        <v>3</v>
      </c>
      <c r="C27" s="156">
        <v>71.502362673950998</v>
      </c>
      <c r="D27" s="155">
        <v>67.55533175433807</v>
      </c>
      <c r="E27" s="155">
        <v>70.900000000000006</v>
      </c>
      <c r="F27" s="154">
        <v>77.8</v>
      </c>
      <c r="G27" s="153">
        <v>80.3</v>
      </c>
      <c r="H27" s="35"/>
      <c r="I27" s="69"/>
      <c r="J27" s="152">
        <v>66.3</v>
      </c>
      <c r="K27" s="169">
        <f>+IF(ISERROR(J27-D27),"*",(J27-D27))</f>
        <v>-1.2553317543380729</v>
      </c>
      <c r="L27" s="209"/>
      <c r="M27" s="209"/>
      <c r="N27" s="67"/>
      <c r="P27" s="111"/>
      <c r="Q27" s="111"/>
      <c r="R27" s="111"/>
      <c r="S27" s="111"/>
    </row>
    <row r="28" spans="1:22" ht="8.25" customHeight="1" thickBot="1" x14ac:dyDescent="0.3">
      <c r="A28" s="1"/>
      <c r="B28" s="32"/>
      <c r="C28" s="186"/>
      <c r="D28" s="186"/>
      <c r="E28" s="186"/>
      <c r="F28" s="186"/>
      <c r="G28" s="186"/>
      <c r="H28" s="36"/>
      <c r="I28" s="70"/>
      <c r="J28" s="186"/>
      <c r="K28" s="188"/>
      <c r="L28" s="213"/>
      <c r="M28" s="213"/>
      <c r="N28" s="9"/>
      <c r="P28" s="111"/>
      <c r="Q28" s="111"/>
      <c r="R28" s="111"/>
      <c r="S28" s="111"/>
      <c r="T28" s="8"/>
      <c r="U28" s="8"/>
      <c r="V28" s="8"/>
    </row>
    <row r="29" spans="1:22" s="8" customFormat="1" ht="18" customHeight="1" x14ac:dyDescent="0.25">
      <c r="A29" s="23"/>
      <c r="B29" s="31" t="s">
        <v>4</v>
      </c>
      <c r="C29" s="184">
        <v>37.021531028718037</v>
      </c>
      <c r="D29" s="183">
        <v>38.720083251533566</v>
      </c>
      <c r="E29" s="183">
        <v>30.3</v>
      </c>
      <c r="F29" s="182">
        <v>21.5</v>
      </c>
      <c r="G29" s="181">
        <v>34.1</v>
      </c>
      <c r="H29" s="35"/>
      <c r="I29" s="69"/>
      <c r="J29" s="180">
        <v>38</v>
      </c>
      <c r="K29" s="187">
        <f>+IF(ISERROR(J29-D29),"*",(J29-D29))</f>
        <v>-0.72008325153356623</v>
      </c>
      <c r="L29" s="209"/>
      <c r="M29" s="209"/>
      <c r="N29" s="67"/>
      <c r="P29" s="110"/>
      <c r="Q29" s="110"/>
      <c r="R29" s="110"/>
      <c r="S29" s="110"/>
      <c r="T29" s="6"/>
      <c r="U29" s="6"/>
      <c r="V29" s="6"/>
    </row>
    <row r="30" spans="1:22" s="8" customFormat="1" ht="18" customHeight="1" thickBot="1" x14ac:dyDescent="0.3">
      <c r="A30" s="23"/>
      <c r="B30" s="30" t="s">
        <v>5</v>
      </c>
      <c r="C30" s="156">
        <v>62.978488968522342</v>
      </c>
      <c r="D30" s="155">
        <v>61.279912024707151</v>
      </c>
      <c r="E30" s="155">
        <v>69.7</v>
      </c>
      <c r="F30" s="154">
        <v>78.5</v>
      </c>
      <c r="G30" s="153">
        <v>65.900000000000006</v>
      </c>
      <c r="H30" s="35"/>
      <c r="I30" s="69"/>
      <c r="J30" s="152">
        <v>62</v>
      </c>
      <c r="K30" s="169">
        <f>+IF(ISERROR(J30-D30),"*",(J30-D30))</f>
        <v>0.72008797529284863</v>
      </c>
      <c r="L30" s="209"/>
      <c r="M30" s="209"/>
      <c r="N30" s="67"/>
      <c r="P30" s="111"/>
      <c r="Q30" s="111"/>
      <c r="R30" s="111"/>
      <c r="S30" s="111"/>
    </row>
    <row r="31" spans="1:22" ht="12.95" customHeight="1" x14ac:dyDescent="0.25">
      <c r="A31"/>
      <c r="B31" s="44" t="s">
        <v>66</v>
      </c>
      <c r="C31"/>
      <c r="D31"/>
      <c r="E31"/>
      <c r="F31"/>
      <c r="G31"/>
      <c r="H31"/>
      <c r="I31" s="9"/>
      <c r="J31"/>
      <c r="K31"/>
      <c r="L31" s="9"/>
      <c r="M31" s="9"/>
      <c r="N31" s="9"/>
      <c r="P31" s="8"/>
      <c r="Q31" s="8"/>
      <c r="R31" s="8"/>
      <c r="S31" s="8"/>
      <c r="T31" s="8"/>
      <c r="U31" s="8"/>
      <c r="V31" s="8"/>
    </row>
    <row r="32" spans="1:22" ht="12.95" customHeight="1" x14ac:dyDescent="0.25">
      <c r="A32" s="1"/>
      <c r="B32" s="125" t="s">
        <v>178</v>
      </c>
      <c r="C32" s="147"/>
      <c r="D32" s="147"/>
      <c r="E32" s="147"/>
      <c r="F32" s="147"/>
      <c r="G32" s="147"/>
      <c r="H32"/>
      <c r="I32" s="9"/>
      <c r="J32" s="147"/>
      <c r="K32" s="147"/>
      <c r="L32" s="128"/>
      <c r="M32" s="147"/>
      <c r="N32" s="9"/>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231">
        <v>2.6655555809228102</v>
      </c>
      <c r="D35" s="167">
        <v>2.1257187069341752</v>
      </c>
      <c r="E35" s="167">
        <v>2.2000000000000002</v>
      </c>
      <c r="F35" s="166">
        <v>1.9</v>
      </c>
      <c r="G35" s="165">
        <v>2.1</v>
      </c>
      <c r="H35" s="35"/>
      <c r="I35" s="69"/>
      <c r="J35" s="164">
        <v>1.9</v>
      </c>
      <c r="K35" s="163">
        <f>+IF(ISERROR(J35/D35-1),"*",(J35/D35-1))</f>
        <v>-0.10618465472306959</v>
      </c>
      <c r="L35" s="207"/>
      <c r="M35" s="207"/>
      <c r="N35" s="67"/>
      <c r="P35" s="6"/>
      <c r="Q35" s="6"/>
      <c r="R35" s="6"/>
      <c r="S35" s="6"/>
      <c r="T35" s="6"/>
      <c r="U35" s="6"/>
      <c r="V35" s="6"/>
    </row>
    <row r="36" spans="1:22" s="8" customFormat="1" ht="18" customHeight="1" x14ac:dyDescent="0.25">
      <c r="A36" s="23"/>
      <c r="B36" s="29" t="s">
        <v>0</v>
      </c>
      <c r="C36" s="161" t="s">
        <v>91</v>
      </c>
      <c r="D36" s="161" t="s">
        <v>91</v>
      </c>
      <c r="E36" s="161" t="s">
        <v>207</v>
      </c>
      <c r="F36" s="160">
        <v>0.9</v>
      </c>
      <c r="G36" s="159">
        <v>0.9</v>
      </c>
      <c r="H36" s="35"/>
      <c r="I36" s="69"/>
      <c r="J36" s="158">
        <v>0.8</v>
      </c>
      <c r="K36" s="157" t="str">
        <f>+IF(ISERROR(J36/D36-1),"*",(J36/D36-1))</f>
        <v>*</v>
      </c>
      <c r="L36" s="205"/>
      <c r="M36" s="205"/>
      <c r="N36" s="67"/>
    </row>
    <row r="37" spans="1:22" s="8" customFormat="1" ht="18" customHeight="1" x14ac:dyDescent="0.25">
      <c r="A37" s="23"/>
      <c r="B37" s="29" t="s">
        <v>1</v>
      </c>
      <c r="C37" s="161" t="s">
        <v>91</v>
      </c>
      <c r="D37" s="161">
        <v>1.3157856753108277</v>
      </c>
      <c r="E37" s="161" t="s">
        <v>207</v>
      </c>
      <c r="F37" s="160">
        <v>0.9</v>
      </c>
      <c r="G37" s="159">
        <v>1.4</v>
      </c>
      <c r="H37" s="35"/>
      <c r="I37" s="69"/>
      <c r="J37" s="158">
        <v>1.5</v>
      </c>
      <c r="K37" s="157">
        <f>+IF(ISERROR(J37/D37-1),"*",(J37/D37-1))</f>
        <v>0.14000329092019892</v>
      </c>
      <c r="L37" s="205"/>
      <c r="M37" s="205"/>
      <c r="N37" s="67"/>
    </row>
    <row r="38" spans="1:22" s="8" customFormat="1" ht="18" customHeight="1" x14ac:dyDescent="0.25">
      <c r="A38" s="23"/>
      <c r="B38" s="29" t="s">
        <v>2</v>
      </c>
      <c r="C38" s="161">
        <v>2.4429330797902544</v>
      </c>
      <c r="D38" s="161">
        <v>1.6324606775244157</v>
      </c>
      <c r="E38" s="161">
        <v>2.1</v>
      </c>
      <c r="F38" s="160">
        <v>1.9</v>
      </c>
      <c r="G38" s="159">
        <v>1.9</v>
      </c>
      <c r="H38" s="35"/>
      <c r="I38" s="69"/>
      <c r="J38" s="158">
        <v>1.5</v>
      </c>
      <c r="K38" s="157">
        <f>+IF(ISERROR(J38/D38-1),"*",(J38/D38-1))</f>
        <v>-8.1141726320347773E-2</v>
      </c>
      <c r="L38" s="205"/>
      <c r="M38" s="205"/>
      <c r="N38" s="67"/>
    </row>
    <row r="39" spans="1:22" s="8" customFormat="1" ht="18" customHeight="1" thickBot="1" x14ac:dyDescent="0.3">
      <c r="A39" s="23"/>
      <c r="B39" s="30" t="s">
        <v>3</v>
      </c>
      <c r="C39" s="155">
        <v>2.9158606292306808</v>
      </c>
      <c r="D39" s="155">
        <v>2.5778370821209973</v>
      </c>
      <c r="E39" s="155">
        <v>2.2999999999999998</v>
      </c>
      <c r="F39" s="154">
        <v>2</v>
      </c>
      <c r="G39" s="153">
        <v>2.2999999999999998</v>
      </c>
      <c r="H39" s="35"/>
      <c r="I39" s="69"/>
      <c r="J39" s="152">
        <v>2.2000000000000002</v>
      </c>
      <c r="K39" s="151">
        <f>+IF(ISERROR(J39/D39-1),"*",(J39/D39-1))</f>
        <v>-0.14657135811318212</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3">
        <v>2.6151608725154367</v>
      </c>
      <c r="D41" s="183">
        <v>2.1342950907705873</v>
      </c>
      <c r="E41" s="183">
        <v>1.8</v>
      </c>
      <c r="F41" s="182">
        <v>1.4</v>
      </c>
      <c r="G41" s="181">
        <v>2.2000000000000002</v>
      </c>
      <c r="H41" s="35"/>
      <c r="I41" s="69"/>
      <c r="J41" s="180">
        <v>1.9</v>
      </c>
      <c r="K41" s="179">
        <f>+IF(ISERROR(J41/D41-1),"*",(J41/D41-1))</f>
        <v>-0.10977633401480358</v>
      </c>
      <c r="L41" s="205"/>
      <c r="M41" s="177"/>
      <c r="N41" s="67"/>
    </row>
    <row r="42" spans="1:22" s="8" customFormat="1" ht="18" customHeight="1" thickBot="1" x14ac:dyDescent="0.3">
      <c r="A42" s="23"/>
      <c r="B42" s="30" t="s">
        <v>5</v>
      </c>
      <c r="C42" s="155">
        <v>2.6748100869101492</v>
      </c>
      <c r="D42" s="155">
        <v>2.1154153999123619</v>
      </c>
      <c r="E42" s="155">
        <v>2.4</v>
      </c>
      <c r="F42" s="154">
        <v>2.1</v>
      </c>
      <c r="G42" s="153">
        <v>2.1</v>
      </c>
      <c r="H42" s="35"/>
      <c r="I42" s="69"/>
      <c r="J42" s="152">
        <v>1.9</v>
      </c>
      <c r="K42" s="151">
        <f>+IF(ISERROR(J42/D42-1),"*",(J42/D42-1))</f>
        <v>-0.10183125258579773</v>
      </c>
      <c r="L42" s="205"/>
      <c r="M42" s="177"/>
      <c r="N42" s="67"/>
      <c r="P42" s="6"/>
      <c r="Q42" s="6"/>
      <c r="R42" s="6"/>
      <c r="S42" s="6"/>
      <c r="T42" s="6"/>
      <c r="U42" s="6"/>
      <c r="V42" s="6"/>
    </row>
    <row r="43" spans="1:22" ht="12.95" customHeight="1" x14ac:dyDescent="0.25">
      <c r="A43" s="1"/>
      <c r="B43" s="44" t="s">
        <v>66</v>
      </c>
      <c r="C43" s="38"/>
      <c r="D43" s="38"/>
      <c r="E43" s="38"/>
      <c r="F43" s="38"/>
      <c r="G43" s="38"/>
      <c r="H43" s="36"/>
      <c r="I43" s="70"/>
      <c r="J43" s="38"/>
      <c r="K43" s="38"/>
      <c r="L43" s="129"/>
      <c r="M43" s="38"/>
      <c r="N43" s="9"/>
      <c r="P43" s="8"/>
      <c r="Q43" s="8"/>
      <c r="R43" s="8"/>
      <c r="S43" s="8"/>
      <c r="T43" s="8"/>
      <c r="U43" s="8"/>
      <c r="V43" s="8"/>
    </row>
    <row r="44" spans="1:22" ht="12.95" customHeight="1" x14ac:dyDescent="0.25">
      <c r="A44" s="1"/>
      <c r="B44" s="125" t="s">
        <v>178</v>
      </c>
      <c r="C44" s="38"/>
      <c r="D44" s="38"/>
      <c r="E44" s="38"/>
      <c r="F44" s="38"/>
      <c r="G44" s="38"/>
      <c r="H44" s="36"/>
      <c r="I44" s="70"/>
      <c r="J44" s="38"/>
      <c r="K44" s="38"/>
      <c r="L44" s="129"/>
      <c r="M44" s="38"/>
      <c r="N44" s="9"/>
      <c r="P44" s="8"/>
      <c r="Q44" s="8"/>
      <c r="R44" s="8"/>
      <c r="S44" s="8"/>
      <c r="T44" s="8"/>
      <c r="U44" s="8"/>
      <c r="V44" s="8"/>
    </row>
    <row r="45" spans="1:22" ht="24.75" customHeight="1" x14ac:dyDescent="0.25">
      <c r="A45" s="1"/>
      <c r="B45" s="12"/>
      <c r="C45" s="13"/>
      <c r="D45" s="13"/>
      <c r="E45" s="13"/>
      <c r="F45" s="13"/>
      <c r="G45" s="13"/>
      <c r="H45" s="9"/>
      <c r="I45" s="9"/>
      <c r="J45" s="13"/>
      <c r="K45" s="13"/>
      <c r="L45" s="13"/>
      <c r="M45" s="13"/>
      <c r="N45" s="9"/>
      <c r="P45" s="8"/>
      <c r="Q45" s="8"/>
      <c r="R45" s="8"/>
      <c r="S45" s="8"/>
      <c r="T45" s="8"/>
      <c r="U45" s="8"/>
      <c r="V45" s="8"/>
    </row>
    <row r="46" spans="1:22" ht="27.75" customHeight="1" thickBot="1" x14ac:dyDescent="0.3">
      <c r="A46" s="1"/>
      <c r="B46" s="12"/>
      <c r="C46" s="13"/>
      <c r="D46" s="13"/>
      <c r="E46" s="13"/>
      <c r="F46" s="13"/>
      <c r="G46" s="13"/>
      <c r="H46" s="9"/>
      <c r="I46" s="9"/>
      <c r="J46" s="13"/>
      <c r="K46" s="13"/>
      <c r="L46" s="13"/>
      <c r="M46" s="13"/>
      <c r="N46" s="9"/>
    </row>
    <row r="47" spans="1:22"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2" s="8" customFormat="1" ht="18" customHeight="1" x14ac:dyDescent="0.25">
      <c r="A48" s="23"/>
      <c r="B48" s="26" t="s">
        <v>6</v>
      </c>
      <c r="C48" s="176">
        <v>100</v>
      </c>
      <c r="D48" s="175">
        <v>100</v>
      </c>
      <c r="E48" s="175">
        <v>100</v>
      </c>
      <c r="F48" s="174">
        <v>100</v>
      </c>
      <c r="G48" s="173">
        <v>100</v>
      </c>
      <c r="H48" s="5"/>
      <c r="I48" s="67"/>
      <c r="J48" s="172">
        <v>100</v>
      </c>
      <c r="K48" s="171">
        <f t="shared" ref="K48:K56" si="1">+IF(ISERROR(J48-D48),"*",(J48-D48))</f>
        <v>0</v>
      </c>
      <c r="L48" s="211"/>
      <c r="M48" s="210"/>
      <c r="N48" s="67"/>
      <c r="P48" s="6"/>
      <c r="Q48" s="6"/>
      <c r="R48" s="6"/>
      <c r="S48" s="6"/>
      <c r="T48" s="6"/>
      <c r="U48" s="6"/>
      <c r="V48" s="6"/>
    </row>
    <row r="49" spans="1:22" s="8" customFormat="1" ht="18" customHeight="1" x14ac:dyDescent="0.25">
      <c r="A49" s="23"/>
      <c r="B49" s="24" t="s">
        <v>7</v>
      </c>
      <c r="C49" s="162">
        <v>25.51286922404708</v>
      </c>
      <c r="D49" s="161">
        <v>18.565394306358463</v>
      </c>
      <c r="E49" s="161">
        <v>26.7</v>
      </c>
      <c r="F49" s="160">
        <v>21.9</v>
      </c>
      <c r="G49" s="159">
        <v>32.200000000000003</v>
      </c>
      <c r="H49" s="5"/>
      <c r="I49" s="67"/>
      <c r="J49" s="158">
        <v>21.2</v>
      </c>
      <c r="K49" s="170">
        <f t="shared" si="1"/>
        <v>2.6346056936415359</v>
      </c>
      <c r="L49" s="209"/>
      <c r="M49" s="209"/>
      <c r="N49" s="67"/>
      <c r="P49" s="6"/>
      <c r="Q49" s="6"/>
      <c r="R49" s="6"/>
      <c r="S49" s="6"/>
      <c r="T49" s="6"/>
      <c r="U49" s="6"/>
      <c r="V49" s="6"/>
    </row>
    <row r="50" spans="1:22" s="8" customFormat="1" ht="18" customHeight="1" x14ac:dyDescent="0.25">
      <c r="A50" s="23"/>
      <c r="B50" s="24" t="s">
        <v>8</v>
      </c>
      <c r="C50" s="162">
        <v>31.510291579761997</v>
      </c>
      <c r="D50" s="161">
        <v>19.755847777801922</v>
      </c>
      <c r="E50" s="161">
        <v>28.8</v>
      </c>
      <c r="F50" s="160">
        <v>30.2</v>
      </c>
      <c r="G50" s="159">
        <v>28.5</v>
      </c>
      <c r="H50" s="35"/>
      <c r="I50" s="69"/>
      <c r="J50" s="158">
        <v>21</v>
      </c>
      <c r="K50" s="170">
        <f t="shared" si="1"/>
        <v>1.2441522221980783</v>
      </c>
      <c r="L50" s="209"/>
      <c r="M50" s="208"/>
      <c r="N50" s="67"/>
    </row>
    <row r="51" spans="1:22" s="8" customFormat="1" ht="18" customHeight="1" x14ac:dyDescent="0.25">
      <c r="A51" s="23"/>
      <c r="B51" s="24" t="s">
        <v>9</v>
      </c>
      <c r="C51" s="162" t="s">
        <v>91</v>
      </c>
      <c r="D51" s="161">
        <v>18.674413946804801</v>
      </c>
      <c r="E51" s="161">
        <v>8.1</v>
      </c>
      <c r="F51" s="160">
        <v>9.4</v>
      </c>
      <c r="G51" s="159">
        <v>12.4</v>
      </c>
      <c r="H51" s="35"/>
      <c r="I51" s="69"/>
      <c r="J51" s="158">
        <v>17</v>
      </c>
      <c r="K51" s="170">
        <f t="shared" si="1"/>
        <v>-1.6744139468048012</v>
      </c>
      <c r="L51" s="209"/>
      <c r="M51" s="208"/>
      <c r="N51" s="67"/>
    </row>
    <row r="52" spans="1:22" s="8" customFormat="1" ht="18" customHeight="1" x14ac:dyDescent="0.25">
      <c r="A52" s="23"/>
      <c r="B52" s="24" t="s">
        <v>10</v>
      </c>
      <c r="C52" s="162" t="s">
        <v>91</v>
      </c>
      <c r="D52" s="161">
        <v>9.8371720175837218</v>
      </c>
      <c r="E52" s="161" t="s">
        <v>207</v>
      </c>
      <c r="F52" s="160">
        <v>6.7</v>
      </c>
      <c r="G52" s="159">
        <v>8.5</v>
      </c>
      <c r="H52" s="35"/>
      <c r="I52" s="69"/>
      <c r="J52" s="158">
        <v>7.2</v>
      </c>
      <c r="K52" s="170">
        <f t="shared" si="1"/>
        <v>-2.6371720175837217</v>
      </c>
      <c r="L52" s="209"/>
      <c r="M52" s="208"/>
      <c r="N52" s="67"/>
    </row>
    <row r="53" spans="1:22" s="8" customFormat="1" ht="18" customHeight="1" x14ac:dyDescent="0.25">
      <c r="A53" s="23"/>
      <c r="B53" s="24" t="s">
        <v>11</v>
      </c>
      <c r="C53" s="162" t="s">
        <v>91</v>
      </c>
      <c r="D53" s="161">
        <v>11.264096878634343</v>
      </c>
      <c r="E53" s="161" t="s">
        <v>207</v>
      </c>
      <c r="F53" s="160">
        <v>6.8</v>
      </c>
      <c r="G53" s="159">
        <v>3.1</v>
      </c>
      <c r="H53" s="35"/>
      <c r="I53" s="69"/>
      <c r="J53" s="158">
        <v>10.9</v>
      </c>
      <c r="K53" s="170">
        <f t="shared" si="1"/>
        <v>-0.36409687863434215</v>
      </c>
      <c r="L53" s="209"/>
      <c r="M53" s="208"/>
      <c r="N53" s="67"/>
    </row>
    <row r="54" spans="1:22" s="8" customFormat="1" ht="18" customHeight="1" x14ac:dyDescent="0.25">
      <c r="A54" s="23"/>
      <c r="B54" s="24" t="s">
        <v>12</v>
      </c>
      <c r="C54" s="162" t="s">
        <v>91</v>
      </c>
      <c r="D54" s="161">
        <v>5.3108800458015697</v>
      </c>
      <c r="E54" s="161" t="s">
        <v>207</v>
      </c>
      <c r="F54" s="160">
        <v>4.5999999999999996</v>
      </c>
      <c r="G54" s="159">
        <v>3.1</v>
      </c>
      <c r="H54" s="35"/>
      <c r="I54" s="69"/>
      <c r="J54" s="158">
        <v>5.0999999999999996</v>
      </c>
      <c r="K54" s="170">
        <f t="shared" si="1"/>
        <v>-0.21088004580157005</v>
      </c>
      <c r="L54" s="209"/>
      <c r="M54" s="208"/>
      <c r="N54" s="67"/>
    </row>
    <row r="55" spans="1:22" s="8" customFormat="1" ht="18" customHeight="1" x14ac:dyDescent="0.25">
      <c r="A55" s="23"/>
      <c r="B55" s="24" t="s">
        <v>13</v>
      </c>
      <c r="C55" s="162" t="s">
        <v>91</v>
      </c>
      <c r="D55" s="161">
        <v>9.9856964568971147</v>
      </c>
      <c r="E55" s="161" t="s">
        <v>207</v>
      </c>
      <c r="F55" s="160">
        <v>16.8</v>
      </c>
      <c r="G55" s="159">
        <v>11.4</v>
      </c>
      <c r="H55" s="35"/>
      <c r="I55" s="69"/>
      <c r="J55" s="158">
        <v>9.6</v>
      </c>
      <c r="K55" s="170">
        <f t="shared" si="1"/>
        <v>-0.38569645689711507</v>
      </c>
      <c r="L55" s="209"/>
      <c r="M55" s="208"/>
      <c r="N55" s="67"/>
    </row>
    <row r="56" spans="1:22" s="8" customFormat="1" ht="18" customHeight="1" thickBot="1" x14ac:dyDescent="0.3">
      <c r="A56" s="23"/>
      <c r="B56" s="25" t="s">
        <v>14</v>
      </c>
      <c r="C56" s="156" t="s">
        <v>91</v>
      </c>
      <c r="D56" s="155">
        <v>6.606508017636628</v>
      </c>
      <c r="E56" s="155" t="s">
        <v>207</v>
      </c>
      <c r="F56" s="154">
        <v>3.5</v>
      </c>
      <c r="G56" s="153">
        <v>0.8</v>
      </c>
      <c r="H56" s="35"/>
      <c r="I56" s="69"/>
      <c r="J56" s="152">
        <v>7.9</v>
      </c>
      <c r="K56" s="169">
        <f t="shared" si="1"/>
        <v>1.2934919823633724</v>
      </c>
      <c r="L56" s="209"/>
      <c r="M56" s="208"/>
      <c r="N56" s="67"/>
    </row>
    <row r="57" spans="1:22" s="8" customFormat="1" ht="12.95" customHeight="1" x14ac:dyDescent="0.25">
      <c r="A57" s="23"/>
      <c r="B57" s="44" t="s">
        <v>66</v>
      </c>
      <c r="C57" s="178"/>
      <c r="D57" s="178"/>
      <c r="E57" s="178"/>
      <c r="F57" s="178"/>
      <c r="G57" s="178"/>
      <c r="H57" s="35"/>
      <c r="I57" s="69"/>
      <c r="J57" s="178"/>
      <c r="K57" s="208"/>
      <c r="L57" s="209"/>
      <c r="M57" s="208"/>
      <c r="N57" s="67"/>
    </row>
    <row r="58" spans="1:22" ht="12.95" customHeight="1" x14ac:dyDescent="0.25">
      <c r="A58" s="1"/>
      <c r="B58" s="125" t="s">
        <v>178</v>
      </c>
      <c r="C58" s="38"/>
      <c r="D58" s="38"/>
      <c r="E58" s="38"/>
      <c r="F58" s="38"/>
      <c r="G58" s="38"/>
      <c r="H58" s="36"/>
      <c r="I58" s="70"/>
      <c r="J58" s="38"/>
      <c r="K58" s="38"/>
      <c r="L58" s="129"/>
      <c r="M58" s="38"/>
      <c r="N58" s="9"/>
      <c r="P58" s="8"/>
      <c r="Q58" s="8"/>
      <c r="R58" s="8"/>
      <c r="S58" s="8"/>
      <c r="T58" s="8"/>
      <c r="U58" s="8"/>
      <c r="V58" s="8"/>
    </row>
    <row r="59" spans="1:22"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2"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2" s="8" customFormat="1" ht="18" customHeight="1" x14ac:dyDescent="0.25">
      <c r="A61" s="23"/>
      <c r="B61" s="26" t="s">
        <v>6</v>
      </c>
      <c r="C61" s="168">
        <v>2.6655555809228102</v>
      </c>
      <c r="D61" s="167">
        <v>2.1257187069341752</v>
      </c>
      <c r="E61" s="167">
        <v>2.2000000000000002</v>
      </c>
      <c r="F61" s="166">
        <v>1.9</v>
      </c>
      <c r="G61" s="165">
        <v>2.1</v>
      </c>
      <c r="H61" s="5"/>
      <c r="I61" s="67"/>
      <c r="J61" s="164">
        <v>1.9</v>
      </c>
      <c r="K61" s="163">
        <f t="shared" ref="K61:K69" si="2">+IF(ISERROR(J61/D61-1),"*",(J61/D61-1))</f>
        <v>-0.10618465472306959</v>
      </c>
      <c r="L61" s="207"/>
      <c r="M61" s="206"/>
      <c r="N61" s="67"/>
      <c r="P61" s="6"/>
      <c r="Q61" s="6"/>
      <c r="R61" s="6"/>
      <c r="S61" s="6"/>
      <c r="T61" s="6"/>
      <c r="U61" s="6"/>
      <c r="V61" s="6"/>
    </row>
    <row r="62" spans="1:22" s="8" customFormat="1" ht="18" customHeight="1" x14ac:dyDescent="0.25">
      <c r="A62" s="23"/>
      <c r="B62" s="24" t="s">
        <v>7</v>
      </c>
      <c r="C62" s="162">
        <v>3.8930102159327453</v>
      </c>
      <c r="D62" s="161">
        <v>3.7064030145241369</v>
      </c>
      <c r="E62" s="161">
        <v>2.7</v>
      </c>
      <c r="F62" s="160">
        <v>2.5</v>
      </c>
      <c r="G62" s="159">
        <v>2.7</v>
      </c>
      <c r="H62" s="35"/>
      <c r="I62" s="69"/>
      <c r="J62" s="158">
        <v>3.5</v>
      </c>
      <c r="K62" s="157">
        <f t="shared" si="2"/>
        <v>-5.5688227566002224E-2</v>
      </c>
      <c r="L62" s="205"/>
      <c r="M62" s="205"/>
      <c r="N62" s="67"/>
      <c r="P62" s="6"/>
      <c r="Q62" s="6"/>
      <c r="R62" s="6"/>
      <c r="S62" s="6"/>
      <c r="T62" s="6"/>
      <c r="U62" s="6"/>
      <c r="V62" s="6"/>
    </row>
    <row r="63" spans="1:22" s="8" customFormat="1" ht="18" customHeight="1" x14ac:dyDescent="0.25">
      <c r="A63" s="23"/>
      <c r="B63" s="24" t="s">
        <v>8</v>
      </c>
      <c r="C63" s="162">
        <v>2.3350718246200746</v>
      </c>
      <c r="D63" s="161">
        <v>2.1561936064320522</v>
      </c>
      <c r="E63" s="161">
        <v>1.6</v>
      </c>
      <c r="F63" s="160">
        <v>1.9</v>
      </c>
      <c r="G63" s="159">
        <v>2.2999999999999998</v>
      </c>
      <c r="H63" s="35"/>
      <c r="I63" s="69"/>
      <c r="J63" s="158">
        <v>2.2999999999999998</v>
      </c>
      <c r="K63" s="157">
        <f t="shared" si="2"/>
        <v>6.6694564504302667E-2</v>
      </c>
      <c r="L63" s="205"/>
      <c r="M63" s="177"/>
      <c r="N63" s="67"/>
    </row>
    <row r="64" spans="1:22" s="8" customFormat="1" ht="18" customHeight="1" x14ac:dyDescent="0.25">
      <c r="A64" s="23"/>
      <c r="B64" s="24" t="s">
        <v>9</v>
      </c>
      <c r="C64" s="162" t="s">
        <v>91</v>
      </c>
      <c r="D64" s="161">
        <v>2.1538320056047295</v>
      </c>
      <c r="E64" s="161">
        <v>0</v>
      </c>
      <c r="F64" s="160">
        <v>0.7</v>
      </c>
      <c r="G64" s="159">
        <v>1.5</v>
      </c>
      <c r="H64" s="35"/>
      <c r="I64" s="69"/>
      <c r="J64" s="158">
        <v>1.4</v>
      </c>
      <c r="K64" s="157">
        <f t="shared" si="2"/>
        <v>-0.34999573023480857</v>
      </c>
      <c r="L64" s="205"/>
      <c r="M64" s="177"/>
      <c r="N64" s="67"/>
    </row>
    <row r="65" spans="1:22" s="8" customFormat="1" ht="18" customHeight="1" x14ac:dyDescent="0.25">
      <c r="A65" s="23"/>
      <c r="B65" s="24" t="s">
        <v>10</v>
      </c>
      <c r="C65" s="162" t="s">
        <v>91</v>
      </c>
      <c r="D65" s="161">
        <v>1.6474070081126109</v>
      </c>
      <c r="E65" s="161" t="s">
        <v>207</v>
      </c>
      <c r="F65" s="160">
        <v>3</v>
      </c>
      <c r="G65" s="159">
        <v>3.1</v>
      </c>
      <c r="H65" s="35"/>
      <c r="I65" s="69"/>
      <c r="J65" s="158">
        <v>1.5</v>
      </c>
      <c r="K65" s="157">
        <f t="shared" si="2"/>
        <v>-8.9478196576018632E-2</v>
      </c>
      <c r="L65" s="205"/>
      <c r="M65" s="177"/>
      <c r="N65" s="67"/>
    </row>
    <row r="66" spans="1:22" s="8" customFormat="1" ht="18" customHeight="1" x14ac:dyDescent="0.25">
      <c r="A66" s="23"/>
      <c r="B66" s="24" t="s">
        <v>11</v>
      </c>
      <c r="C66" s="162" t="s">
        <v>91</v>
      </c>
      <c r="D66" s="161">
        <v>1.9101203111523599</v>
      </c>
      <c r="E66" s="161" t="s">
        <v>207</v>
      </c>
      <c r="F66" s="160">
        <v>1.2</v>
      </c>
      <c r="G66" s="159">
        <v>0.9</v>
      </c>
      <c r="H66" s="35"/>
      <c r="I66" s="69"/>
      <c r="J66" s="158">
        <v>1.6</v>
      </c>
      <c r="K66" s="157">
        <f t="shared" si="2"/>
        <v>-0.16235642820072771</v>
      </c>
      <c r="L66" s="205"/>
      <c r="M66" s="177"/>
      <c r="N66" s="67"/>
    </row>
    <row r="67" spans="1:22" s="8" customFormat="1" ht="18" customHeight="1" x14ac:dyDescent="0.25">
      <c r="A67" s="23"/>
      <c r="B67" s="24" t="s">
        <v>12</v>
      </c>
      <c r="C67" s="162" t="s">
        <v>91</v>
      </c>
      <c r="D67" s="161">
        <v>1.6871216025971429</v>
      </c>
      <c r="E67" s="161" t="s">
        <v>207</v>
      </c>
      <c r="F67" s="160">
        <v>3.2</v>
      </c>
      <c r="G67" s="159">
        <v>2.4</v>
      </c>
      <c r="H67" s="35"/>
      <c r="I67" s="69"/>
      <c r="J67" s="158">
        <v>1.3</v>
      </c>
      <c r="K67" s="157">
        <f t="shared" si="2"/>
        <v>-0.22945684650188269</v>
      </c>
      <c r="L67" s="205"/>
      <c r="M67" s="177"/>
      <c r="N67" s="67"/>
    </row>
    <row r="68" spans="1:22" s="8" customFormat="1" ht="18" customHeight="1" x14ac:dyDescent="0.25">
      <c r="A68" s="23"/>
      <c r="B68" s="24" t="s">
        <v>13</v>
      </c>
      <c r="C68" s="162" t="s">
        <v>91</v>
      </c>
      <c r="D68" s="161">
        <v>1.6126582377283234</v>
      </c>
      <c r="E68" s="161" t="s">
        <v>207</v>
      </c>
      <c r="F68" s="160">
        <v>1.9</v>
      </c>
      <c r="G68" s="159">
        <v>1.5</v>
      </c>
      <c r="H68" s="35"/>
      <c r="I68" s="69"/>
      <c r="J68" s="158">
        <v>1.2</v>
      </c>
      <c r="K68" s="157">
        <f t="shared" si="2"/>
        <v>-0.25588697473161826</v>
      </c>
      <c r="L68" s="205"/>
      <c r="M68" s="177"/>
      <c r="N68" s="67"/>
    </row>
    <row r="69" spans="1:22" s="8" customFormat="1" ht="18" customHeight="1" thickBot="1" x14ac:dyDescent="0.3">
      <c r="A69" s="23"/>
      <c r="B69" s="25" t="s">
        <v>14</v>
      </c>
      <c r="C69" s="156" t="s">
        <v>91</v>
      </c>
      <c r="D69" s="155">
        <v>1.703697930462218</v>
      </c>
      <c r="E69" s="155" t="s">
        <v>207</v>
      </c>
      <c r="F69" s="154">
        <v>1.4</v>
      </c>
      <c r="G69" s="153">
        <v>0.7</v>
      </c>
      <c r="H69" s="35"/>
      <c r="I69" s="69"/>
      <c r="J69" s="152">
        <v>2.6</v>
      </c>
      <c r="K69" s="151">
        <f t="shared" si="2"/>
        <v>0.52609212790122539</v>
      </c>
      <c r="L69" s="205"/>
      <c r="M69" s="177"/>
      <c r="N69" s="67"/>
    </row>
    <row r="70" spans="1:22" s="8" customFormat="1" ht="12.95" customHeight="1" x14ac:dyDescent="0.25">
      <c r="A70" s="23"/>
      <c r="B70" s="44" t="s">
        <v>66</v>
      </c>
      <c r="C70" s="178"/>
      <c r="D70" s="178"/>
      <c r="E70" s="178"/>
      <c r="F70" s="178"/>
      <c r="G70" s="178"/>
      <c r="H70" s="35"/>
      <c r="I70" s="69"/>
      <c r="J70" s="178"/>
      <c r="K70" s="177"/>
      <c r="L70" s="205"/>
      <c r="M70" s="177"/>
      <c r="N70" s="67"/>
    </row>
    <row r="71" spans="1:22" ht="19.5" customHeight="1" x14ac:dyDescent="0.25">
      <c r="A71" s="9"/>
      <c r="B71" s="125" t="s">
        <v>178</v>
      </c>
      <c r="C71" s="129"/>
      <c r="D71" s="129"/>
      <c r="E71" s="129"/>
      <c r="F71" s="129"/>
      <c r="G71" s="129"/>
      <c r="H71" s="70"/>
      <c r="I71" s="70"/>
      <c r="J71" s="129"/>
      <c r="K71" s="129"/>
      <c r="L71" s="129"/>
      <c r="M71" s="129"/>
      <c r="N71" s="9"/>
      <c r="P71" s="8"/>
      <c r="Q71" s="8"/>
      <c r="R71" s="8"/>
      <c r="S71" s="8"/>
      <c r="T71" s="8"/>
      <c r="U71" s="8"/>
      <c r="V71" s="8"/>
    </row>
    <row r="72" spans="1:22" ht="15.75" x14ac:dyDescent="0.25">
      <c r="P72" s="8"/>
      <c r="Q72" s="8"/>
      <c r="R72" s="8"/>
      <c r="S72" s="8"/>
      <c r="T72" s="8"/>
      <c r="U72" s="8"/>
      <c r="V72" s="8"/>
    </row>
  </sheetData>
  <conditionalFormatting sqref="L22:M22">
    <cfRule type="cellIs" dxfId="221" priority="18" operator="between">
      <formula>-0.01</formula>
      <formula>0.01</formula>
    </cfRule>
  </conditionalFormatting>
  <conditionalFormatting sqref="W15 K48:M57 K23:M30">
    <cfRule type="cellIs" dxfId="220" priority="15" operator="lessThan">
      <formula>-0.01</formula>
    </cfRule>
    <cfRule type="cellIs" dxfId="219" priority="16" operator="greaterThan">
      <formula>0.01</formula>
    </cfRule>
    <cfRule type="cellIs" dxfId="218" priority="17" operator="between">
      <formula>-0.01</formula>
      <formula>0.01</formula>
    </cfRule>
  </conditionalFormatting>
  <conditionalFormatting sqref="K6:L16">
    <cfRule type="cellIs" dxfId="217" priority="12" operator="equal">
      <formula>0</formula>
    </cfRule>
    <cfRule type="cellIs" dxfId="216" priority="13" operator="lessThanOrEqual">
      <formula>0.001</formula>
    </cfRule>
    <cfRule type="cellIs" dxfId="215" priority="14" operator="greaterThanOrEqual">
      <formula>0.001</formula>
    </cfRule>
  </conditionalFormatting>
  <conditionalFormatting sqref="K61:M70">
    <cfRule type="cellIs" dxfId="214" priority="9" operator="greaterThanOrEqual">
      <formula>0.001</formula>
    </cfRule>
    <cfRule type="cellIs" dxfId="213" priority="10" operator="lessThanOrEqual">
      <formula>0.001</formula>
    </cfRule>
    <cfRule type="cellIs" dxfId="212" priority="11" operator="equal">
      <formula>0</formula>
    </cfRule>
  </conditionalFormatting>
  <conditionalFormatting sqref="K40:M40">
    <cfRule type="cellIs" dxfId="211" priority="7" operator="lessThan">
      <formula>0.02</formula>
    </cfRule>
    <cfRule type="cellIs" dxfId="210" priority="8" operator="greaterThan">
      <formula>0.02</formula>
    </cfRule>
  </conditionalFormatting>
  <conditionalFormatting sqref="K41:M42 K35:M39">
    <cfRule type="cellIs" dxfId="209" priority="4" operator="greaterThanOrEqual">
      <formula>0.001</formula>
    </cfRule>
    <cfRule type="cellIs" dxfId="208" priority="5" operator="lessThanOrEqual">
      <formula>0.001</formula>
    </cfRule>
    <cfRule type="cellIs" dxfId="207" priority="6" operator="equal">
      <formula>0</formula>
    </cfRule>
  </conditionalFormatting>
  <conditionalFormatting sqref="P15">
    <cfRule type="cellIs" dxfId="206" priority="1" operator="lessThan">
      <formula>-0.01</formula>
    </cfRule>
    <cfRule type="cellIs" dxfId="205" priority="2" operator="greaterThan">
      <formula>0.01</formula>
    </cfRule>
    <cfRule type="cellIs" dxfId="204"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72"/>
  <sheetViews>
    <sheetView showGridLines="0" showRowColHeaders="0" zoomScale="85"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3.140625" style="6" customWidth="1"/>
    <col min="10" max="10" width="16" style="7" customWidth="1"/>
    <col min="11" max="11" width="16.85546875" style="7" customWidth="1"/>
    <col min="12" max="12" width="3.140625" style="7" customWidth="1"/>
    <col min="13" max="13" width="16.85546875" style="7" customWidth="1"/>
    <col min="14" max="14" width="11.140625" style="6" customWidth="1"/>
    <col min="15" max="15" width="1.5703125" style="6" customWidth="1"/>
    <col min="16" max="16" width="41.85546875" style="6" customWidth="1"/>
    <col min="17" max="22" width="11.42578125" style="6"/>
    <col min="23" max="28" width="11.42578125" style="93"/>
    <col min="29" max="16384" width="11.42578125" style="6"/>
  </cols>
  <sheetData>
    <row r="1" spans="1:29" ht="52.5" customHeight="1" x14ac:dyDescent="0.25">
      <c r="A1" s="1"/>
      <c r="B1" s="10"/>
      <c r="C1" s="11"/>
      <c r="D1" s="11"/>
      <c r="E1" s="11"/>
      <c r="F1" s="11"/>
      <c r="G1" s="11"/>
      <c r="H1"/>
      <c r="I1" s="9"/>
      <c r="J1" s="11"/>
      <c r="K1" s="11"/>
      <c r="L1" s="11"/>
      <c r="M1" s="11"/>
      <c r="N1" s="9"/>
    </row>
    <row r="2" spans="1:29" ht="28.5" x14ac:dyDescent="0.45">
      <c r="A2" s="1"/>
      <c r="B2" s="3"/>
      <c r="C2" s="2"/>
      <c r="D2" s="2"/>
      <c r="E2" s="2"/>
      <c r="F2" s="2"/>
      <c r="G2" s="2"/>
      <c r="H2" s="1"/>
      <c r="I2" s="9"/>
      <c r="J2" s="2"/>
      <c r="K2" s="2"/>
      <c r="L2" s="128"/>
      <c r="M2" s="2"/>
      <c r="N2" s="9"/>
    </row>
    <row r="3" spans="1:29" ht="24" customHeight="1" x14ac:dyDescent="0.3">
      <c r="A3" s="1"/>
      <c r="B3" s="14"/>
      <c r="C3" s="2"/>
      <c r="D3" s="2"/>
      <c r="E3" s="2"/>
      <c r="F3" s="2"/>
      <c r="G3" s="2"/>
      <c r="H3" s="1"/>
      <c r="I3" s="9"/>
      <c r="J3" s="2"/>
      <c r="K3" s="2"/>
      <c r="L3" s="128"/>
      <c r="M3" s="2"/>
      <c r="N3" s="9"/>
    </row>
    <row r="4" spans="1:29" ht="18.75" customHeight="1" thickBot="1" x14ac:dyDescent="0.3">
      <c r="A4" s="1"/>
      <c r="B4"/>
      <c r="C4"/>
      <c r="D4"/>
      <c r="E4"/>
      <c r="F4"/>
      <c r="G4"/>
      <c r="H4" s="1"/>
      <c r="I4" s="9"/>
      <c r="J4"/>
      <c r="K4"/>
      <c r="L4" s="9"/>
      <c r="M4"/>
      <c r="N4" s="9"/>
      <c r="P4" s="90" t="s">
        <v>101</v>
      </c>
    </row>
    <row r="5" spans="1:29" ht="50.1" customHeight="1" thickBot="1" x14ac:dyDescent="0.3">
      <c r="A5" s="1"/>
      <c r="B5"/>
      <c r="C5" s="45" t="s">
        <v>90</v>
      </c>
      <c r="D5" s="46" t="s">
        <v>192</v>
      </c>
      <c r="E5" s="46" t="s">
        <v>205</v>
      </c>
      <c r="F5" s="130" t="s">
        <v>204</v>
      </c>
      <c r="G5" s="71" t="s">
        <v>200</v>
      </c>
      <c r="H5"/>
      <c r="I5" s="9"/>
      <c r="J5" s="45" t="s">
        <v>201</v>
      </c>
      <c r="K5" s="81" t="s">
        <v>203</v>
      </c>
      <c r="L5"/>
      <c r="M5" s="131" t="s">
        <v>202</v>
      </c>
      <c r="N5" s="9"/>
    </row>
    <row r="6" spans="1:29" s="8" customFormat="1" ht="18" customHeight="1" x14ac:dyDescent="0.25">
      <c r="A6" s="23"/>
      <c r="B6" s="47" t="s">
        <v>112</v>
      </c>
      <c r="C6" s="240">
        <v>11.561450000000001</v>
      </c>
      <c r="D6" s="203">
        <v>8.9562690000000007</v>
      </c>
      <c r="E6" s="203">
        <v>4.8</v>
      </c>
      <c r="F6" s="202">
        <v>3.7</v>
      </c>
      <c r="G6" s="201">
        <v>6.1</v>
      </c>
      <c r="H6" s="5"/>
      <c r="I6" s="67"/>
      <c r="J6" s="229">
        <v>5.2</v>
      </c>
      <c r="K6" s="179">
        <f>+IF(ISERROR(J6/D6-1),"*",(J6/D6-1))</f>
        <v>-0.41940109212887644</v>
      </c>
      <c r="L6" s="205"/>
      <c r="M6" s="228">
        <f>+SUM(E6:G6,J6)</f>
        <v>19.8</v>
      </c>
      <c r="N6" s="67"/>
      <c r="W6" s="140"/>
      <c r="X6" s="140"/>
      <c r="Y6" s="140"/>
      <c r="Z6" s="140"/>
      <c r="AA6" s="140"/>
      <c r="AB6" s="140"/>
      <c r="AC6" s="140"/>
    </row>
    <row r="7" spans="1:29" s="8" customFormat="1" ht="18" customHeight="1" x14ac:dyDescent="0.25">
      <c r="A7" s="23"/>
      <c r="B7" s="48" t="s">
        <v>113</v>
      </c>
      <c r="C7" s="198">
        <v>8.0227625000000007</v>
      </c>
      <c r="D7" s="198">
        <v>5.6907222500000003</v>
      </c>
      <c r="E7" s="198">
        <v>3</v>
      </c>
      <c r="F7" s="197">
        <v>2.5</v>
      </c>
      <c r="G7" s="196">
        <v>4.0999999999999996</v>
      </c>
      <c r="H7" s="5"/>
      <c r="I7" s="67"/>
      <c r="J7" s="227">
        <v>3.5</v>
      </c>
      <c r="K7" s="157">
        <f>+IF(ISERROR(J7/D7-1),"*",(J7/D7-1))</f>
        <v>-0.38496383301785642</v>
      </c>
      <c r="L7" s="205"/>
      <c r="M7" s="226">
        <f>+SUM(E7:G7,J7)</f>
        <v>13.1</v>
      </c>
      <c r="N7" s="67"/>
      <c r="W7" s="91"/>
      <c r="X7" s="91" t="str">
        <f>+C5</f>
        <v>TRIM 3 2015</v>
      </c>
      <c r="Y7" s="91" t="str">
        <f>+D5</f>
        <v>TRIM 4 2015</v>
      </c>
      <c r="Z7" s="91" t="str">
        <f>+E5</f>
        <v>TRIM 1 2016</v>
      </c>
      <c r="AA7" s="91" t="str">
        <f>+F5</f>
        <v>TRIM 2 2016</v>
      </c>
      <c r="AB7" s="91" t="str">
        <f>+G5</f>
        <v>TRIM 3 2016</v>
      </c>
      <c r="AC7" s="91" t="str">
        <f>+J5</f>
        <v>TRIM 4 2016</v>
      </c>
    </row>
    <row r="8" spans="1:29" s="8" customFormat="1" ht="18" customHeight="1" x14ac:dyDescent="0.25">
      <c r="A8" s="23"/>
      <c r="B8" s="48" t="s">
        <v>114</v>
      </c>
      <c r="C8" s="198">
        <v>36.296340000000001</v>
      </c>
      <c r="D8" s="198">
        <v>35.499040000000001</v>
      </c>
      <c r="E8" s="198">
        <v>18</v>
      </c>
      <c r="F8" s="197">
        <v>12.3</v>
      </c>
      <c r="G8" s="196">
        <v>21.8</v>
      </c>
      <c r="H8" s="5"/>
      <c r="I8" s="67"/>
      <c r="J8" s="227">
        <v>21</v>
      </c>
      <c r="K8" s="157">
        <f>+IF(ISERROR(J8/D8-1),"*",(J8/D8-1))</f>
        <v>-0.40843470696672357</v>
      </c>
      <c r="L8" s="205"/>
      <c r="M8" s="226">
        <f>+SUM(E8:G8,J8)</f>
        <v>73.099999999999994</v>
      </c>
      <c r="N8" s="67"/>
      <c r="W8" s="91" t="str">
        <f>+VLOOKUP($P$4,$B$5:$J$16,1,0)</f>
        <v>Volumen (Mio consumiciones)</v>
      </c>
      <c r="X8" s="91">
        <f>+VLOOKUP($P$4,$B$5:$J$16,2,0)</f>
        <v>11.561450000000001</v>
      </c>
      <c r="Y8" s="91">
        <f>+VLOOKUP($P$4,$B$5:$J$16,3,0)</f>
        <v>8.9562690000000007</v>
      </c>
      <c r="Z8" s="91">
        <f>+VLOOKUP($P$4,$B$5:$J$16,4,0)</f>
        <v>4.8</v>
      </c>
      <c r="AA8" s="91">
        <f>+VLOOKUP($P$4,$B$5:$J$16,5,0)</f>
        <v>3.7</v>
      </c>
      <c r="AB8" s="91">
        <f>+VLOOKUP($P$4,$B$5:$J$16,6,0)</f>
        <v>6.1</v>
      </c>
      <c r="AC8" s="91">
        <f>+VLOOKUP($P$4,$B$5:$J$16,9,0)</f>
        <v>5.2</v>
      </c>
    </row>
    <row r="9" spans="1:29" s="8" customFormat="1" ht="18" customHeight="1" x14ac:dyDescent="0.25">
      <c r="A9" s="23"/>
      <c r="B9" s="48" t="s">
        <v>158</v>
      </c>
      <c r="C9" s="198">
        <v>5.3074997399030295</v>
      </c>
      <c r="D9" s="198">
        <v>7.8345530572175193</v>
      </c>
      <c r="E9" s="198">
        <v>3.4</v>
      </c>
      <c r="F9" s="197">
        <v>2.5</v>
      </c>
      <c r="G9" s="196">
        <v>4.3</v>
      </c>
      <c r="H9" s="5"/>
      <c r="I9" s="67"/>
      <c r="J9" s="227">
        <v>5</v>
      </c>
      <c r="K9" s="170">
        <f>+IF(ISERROR(J9-D9),"*",(J9-D9))</f>
        <v>-2.8345530572175193</v>
      </c>
      <c r="L9" s="209"/>
      <c r="M9" s="226"/>
      <c r="N9" s="67"/>
      <c r="W9" s="140"/>
      <c r="X9" s="140"/>
      <c r="Y9" s="140"/>
      <c r="Z9" s="140"/>
      <c r="AA9" s="140"/>
      <c r="AB9" s="140"/>
      <c r="AC9" s="140"/>
    </row>
    <row r="10" spans="1:29" s="8" customFormat="1" ht="18" customHeight="1" x14ac:dyDescent="0.25">
      <c r="A10" s="23"/>
      <c r="B10" s="48" t="s">
        <v>115</v>
      </c>
      <c r="C10" s="198">
        <v>2.1</v>
      </c>
      <c r="D10" s="198">
        <v>1.6</v>
      </c>
      <c r="E10" s="198">
        <v>1.9</v>
      </c>
      <c r="F10" s="197">
        <v>2</v>
      </c>
      <c r="G10" s="196">
        <v>2</v>
      </c>
      <c r="H10" s="5"/>
      <c r="I10" s="67"/>
      <c r="J10" s="227">
        <v>1.4</v>
      </c>
      <c r="K10" s="157">
        <f t="shared" ref="K10:K16" si="0">+IF(ISERROR(J10/D10-1),"*",(J10/D10-1))</f>
        <v>-0.12500000000000011</v>
      </c>
      <c r="L10" s="205"/>
      <c r="M10" s="226"/>
      <c r="N10" s="67"/>
      <c r="W10" s="94"/>
      <c r="X10" s="94"/>
      <c r="Y10" s="94"/>
      <c r="Z10" s="94"/>
      <c r="AA10" s="94"/>
      <c r="AB10" s="94"/>
    </row>
    <row r="11" spans="1:29" s="8" customFormat="1" ht="18" customHeight="1" x14ac:dyDescent="0.25">
      <c r="A11" s="23"/>
      <c r="B11" s="48" t="s">
        <v>108</v>
      </c>
      <c r="C11" s="198">
        <v>6.7</v>
      </c>
      <c r="D11" s="198">
        <v>3.5</v>
      </c>
      <c r="E11" s="198">
        <v>4.4000000000000004</v>
      </c>
      <c r="F11" s="197">
        <v>4.5999999999999996</v>
      </c>
      <c r="G11" s="196">
        <v>4.4000000000000004</v>
      </c>
      <c r="H11" s="5"/>
      <c r="I11" s="67"/>
      <c r="J11" s="227">
        <v>3.2</v>
      </c>
      <c r="K11" s="157">
        <f t="shared" si="0"/>
        <v>-8.5714285714285632E-2</v>
      </c>
      <c r="L11" s="205"/>
      <c r="M11" s="226"/>
      <c r="N11" s="67"/>
      <c r="W11" s="94"/>
      <c r="X11" s="94"/>
      <c r="Y11" s="94"/>
      <c r="Z11" s="94"/>
      <c r="AA11" s="94"/>
      <c r="AB11" s="94"/>
    </row>
    <row r="12" spans="1:29" s="8" customFormat="1" ht="18" customHeight="1" x14ac:dyDescent="0.25">
      <c r="A12" s="23"/>
      <c r="B12" s="48" t="s">
        <v>109</v>
      </c>
      <c r="C12" s="198">
        <v>4.6652023634313595</v>
      </c>
      <c r="D12" s="198">
        <v>2.2413886850626268</v>
      </c>
      <c r="E12" s="198">
        <v>2.8</v>
      </c>
      <c r="F12" s="197">
        <v>3</v>
      </c>
      <c r="G12" s="196">
        <v>3</v>
      </c>
      <c r="H12" s="5"/>
      <c r="I12" s="67"/>
      <c r="J12" s="227">
        <v>2.1</v>
      </c>
      <c r="K12" s="157">
        <f t="shared" si="0"/>
        <v>-6.3080841803516141E-2</v>
      </c>
      <c r="L12" s="205"/>
      <c r="M12" s="226"/>
      <c r="N12" s="67"/>
      <c r="W12" s="94"/>
      <c r="X12" s="94"/>
      <c r="Y12" s="94"/>
      <c r="Z12" s="94"/>
      <c r="AA12" s="94"/>
      <c r="AB12" s="94"/>
    </row>
    <row r="13" spans="1:29" s="8" customFormat="1" ht="18" customHeight="1" x14ac:dyDescent="0.25">
      <c r="A13" s="23"/>
      <c r="B13" s="48" t="s">
        <v>110</v>
      </c>
      <c r="C13" s="198">
        <v>3.15</v>
      </c>
      <c r="D13" s="198">
        <v>2.19</v>
      </c>
      <c r="E13" s="198">
        <v>2.2999999999999998</v>
      </c>
      <c r="F13" s="197">
        <v>2.2999999999999998</v>
      </c>
      <c r="G13" s="196">
        <v>2.2000000000000002</v>
      </c>
      <c r="H13" s="5"/>
      <c r="I13" s="67"/>
      <c r="J13" s="227">
        <v>2.2999999999999998</v>
      </c>
      <c r="K13" s="157">
        <f t="shared" si="0"/>
        <v>5.0228310502283158E-2</v>
      </c>
      <c r="L13" s="205"/>
      <c r="M13" s="226"/>
      <c r="N13" s="67"/>
      <c r="W13" s="94"/>
      <c r="X13" s="94"/>
      <c r="Y13" s="94"/>
      <c r="Z13" s="94"/>
      <c r="AA13" s="94"/>
      <c r="AB13" s="94"/>
    </row>
    <row r="14" spans="1:29" s="8" customFormat="1" ht="18" customHeight="1" x14ac:dyDescent="0.25">
      <c r="A14" s="23"/>
      <c r="B14" s="49" t="s">
        <v>156</v>
      </c>
      <c r="C14" s="198">
        <v>0.24760560330506942</v>
      </c>
      <c r="D14" s="198">
        <v>0.17560278574970156</v>
      </c>
      <c r="E14" s="198">
        <v>0.1</v>
      </c>
      <c r="F14" s="197">
        <v>0.1</v>
      </c>
      <c r="G14" s="196">
        <v>0.1</v>
      </c>
      <c r="H14" s="5"/>
      <c r="I14" s="67"/>
      <c r="J14" s="227">
        <v>0.1</v>
      </c>
      <c r="K14" s="157">
        <f t="shared" si="0"/>
        <v>-0.430532952122202</v>
      </c>
      <c r="L14" s="205"/>
      <c r="M14" s="226">
        <f>+SUM(E14:G14,J14)</f>
        <v>0.4</v>
      </c>
      <c r="N14" s="67"/>
      <c r="W14" s="94"/>
      <c r="X14" s="94"/>
      <c r="Y14" s="94"/>
      <c r="Z14" s="94"/>
      <c r="AA14" s="94"/>
      <c r="AB14" s="94"/>
    </row>
    <row r="15" spans="1:29" s="8" customFormat="1" ht="18" customHeight="1" x14ac:dyDescent="0.25">
      <c r="A15" s="23"/>
      <c r="B15" s="49" t="s">
        <v>116</v>
      </c>
      <c r="C15" s="198">
        <v>1.1202097984909716</v>
      </c>
      <c r="D15" s="198">
        <v>1.0954198854881885</v>
      </c>
      <c r="E15" s="198">
        <v>0.6</v>
      </c>
      <c r="F15" s="197">
        <v>0.4</v>
      </c>
      <c r="G15" s="196">
        <v>0.7</v>
      </c>
      <c r="H15" s="5"/>
      <c r="I15" s="67"/>
      <c r="J15" s="227">
        <v>0.7</v>
      </c>
      <c r="K15" s="157">
        <f t="shared" si="0"/>
        <v>-0.36097563201709126</v>
      </c>
      <c r="L15" s="205"/>
      <c r="M15" s="226">
        <f>+SUM(E15:G15,J15)</f>
        <v>2.4</v>
      </c>
      <c r="N15" s="67"/>
      <c r="W15" s="94"/>
      <c r="X15" s="94"/>
      <c r="Y15" s="94"/>
      <c r="Z15" s="94"/>
      <c r="AA15" s="94"/>
      <c r="AB15" s="94"/>
    </row>
    <row r="16" spans="1:29" s="8" customFormat="1" ht="18" customHeight="1" thickBot="1" x14ac:dyDescent="0.3">
      <c r="A16" s="23"/>
      <c r="B16" s="50" t="s">
        <v>111</v>
      </c>
      <c r="C16" s="193">
        <v>4.524169823050352</v>
      </c>
      <c r="D16" s="193">
        <v>6.2380552837559415</v>
      </c>
      <c r="E16" s="193">
        <v>5.9</v>
      </c>
      <c r="F16" s="192">
        <v>5</v>
      </c>
      <c r="G16" s="191">
        <v>5.3</v>
      </c>
      <c r="H16" s="5"/>
      <c r="I16" s="67"/>
      <c r="J16" s="225">
        <v>6.1</v>
      </c>
      <c r="K16" s="151">
        <f t="shared" si="0"/>
        <v>-2.2131141433683887E-2</v>
      </c>
      <c r="L16" s="205"/>
      <c r="M16" s="224">
        <f>+M8/M7</f>
        <v>5.5801526717557248</v>
      </c>
      <c r="N16" s="67"/>
      <c r="W16" s="94"/>
      <c r="X16" s="94"/>
      <c r="Y16" s="94"/>
      <c r="Z16" s="94"/>
      <c r="AA16" s="94"/>
      <c r="AB16" s="94"/>
    </row>
    <row r="17" spans="1:28" s="8" customFormat="1" ht="12.95" customHeight="1" x14ac:dyDescent="0.25">
      <c r="A17" s="23"/>
      <c r="B17" s="43" t="s">
        <v>160</v>
      </c>
      <c r="C17" s="189"/>
      <c r="D17" s="189"/>
      <c r="E17" s="189"/>
      <c r="F17" s="189"/>
      <c r="G17" s="189"/>
      <c r="H17" s="5"/>
      <c r="I17" s="67"/>
      <c r="J17" s="189"/>
      <c r="K17" s="189"/>
      <c r="L17" s="214"/>
      <c r="M17" s="189"/>
      <c r="N17" s="67"/>
      <c r="W17" s="94"/>
      <c r="X17" s="94"/>
      <c r="Y17" s="94"/>
      <c r="Z17" s="94"/>
      <c r="AA17" s="94"/>
      <c r="AB17" s="94"/>
    </row>
    <row r="18" spans="1:28" s="8" customFormat="1" ht="12.95" customHeight="1" x14ac:dyDescent="0.25">
      <c r="A18" s="23"/>
      <c r="B18" s="43" t="s">
        <v>157</v>
      </c>
      <c r="C18" s="189"/>
      <c r="D18" s="189"/>
      <c r="E18" s="189"/>
      <c r="F18" s="189"/>
      <c r="G18" s="189"/>
      <c r="H18" s="5"/>
      <c r="I18" s="67"/>
      <c r="J18" s="189"/>
      <c r="K18" s="189"/>
      <c r="L18" s="214"/>
      <c r="M18" s="189"/>
      <c r="N18" s="67"/>
      <c r="W18" s="94"/>
      <c r="X18" s="94"/>
      <c r="Y18" s="94"/>
      <c r="Z18" s="94"/>
      <c r="AA18" s="94"/>
      <c r="AB18" s="94"/>
    </row>
    <row r="19" spans="1:28" ht="12.95" customHeight="1" x14ac:dyDescent="0.25">
      <c r="A19" s="1"/>
      <c r="B19" s="43"/>
      <c r="C19" s="147"/>
      <c r="D19" s="147"/>
      <c r="E19" s="147"/>
      <c r="F19" s="147"/>
      <c r="G19" s="147"/>
      <c r="H19"/>
      <c r="I19" s="9"/>
      <c r="J19" s="147"/>
      <c r="K19" s="147"/>
      <c r="L19" s="128"/>
      <c r="M19" s="147"/>
      <c r="N19" s="9"/>
    </row>
    <row r="20" spans="1:28" ht="24.75" customHeight="1" x14ac:dyDescent="0.25">
      <c r="A20" s="1"/>
      <c r="B20" s="12"/>
      <c r="C20" s="13"/>
      <c r="D20" s="13"/>
      <c r="E20" s="13"/>
      <c r="F20" s="13"/>
      <c r="G20" s="13"/>
      <c r="H20" s="9"/>
      <c r="I20" s="9"/>
      <c r="J20" s="13"/>
      <c r="K20" s="13"/>
      <c r="L20" s="13"/>
      <c r="M20" s="13"/>
      <c r="N20" s="9"/>
      <c r="P20" s="110"/>
      <c r="Q20" s="110"/>
      <c r="R20" s="110"/>
      <c r="S20" s="110"/>
    </row>
    <row r="21" spans="1:28" ht="29.25" customHeight="1" thickBot="1" x14ac:dyDescent="0.3">
      <c r="A21" s="1"/>
      <c r="B21" s="12"/>
      <c r="C21" s="13"/>
      <c r="D21" s="13"/>
      <c r="E21" s="13"/>
      <c r="F21" s="13"/>
      <c r="G21" s="13"/>
      <c r="H21" s="9"/>
      <c r="I21" s="9"/>
      <c r="J21" s="13"/>
      <c r="K21" s="13"/>
      <c r="L21" s="13"/>
      <c r="M21" s="13"/>
      <c r="N21" s="9"/>
      <c r="P21" s="110"/>
      <c r="Q21" s="110"/>
      <c r="R21" s="110"/>
      <c r="S21" s="110"/>
    </row>
    <row r="22" spans="1:28"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28"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11"/>
      <c r="Q23" s="111"/>
      <c r="R23" s="111"/>
      <c r="S23" s="111"/>
      <c r="W23" s="94"/>
      <c r="X23" s="94"/>
      <c r="Y23" s="94"/>
      <c r="Z23" s="94"/>
      <c r="AA23" s="94"/>
      <c r="AB23" s="94"/>
    </row>
    <row r="24" spans="1:28" s="8" customFormat="1" ht="18" customHeight="1" x14ac:dyDescent="0.25">
      <c r="A24" s="23"/>
      <c r="B24" s="29" t="s">
        <v>0</v>
      </c>
      <c r="C24" s="162" t="s">
        <v>91</v>
      </c>
      <c r="D24" s="161" t="s">
        <v>91</v>
      </c>
      <c r="E24" s="161" t="s">
        <v>207</v>
      </c>
      <c r="F24" s="160">
        <v>0.5</v>
      </c>
      <c r="G24" s="159">
        <v>1.8</v>
      </c>
      <c r="H24" s="35"/>
      <c r="I24" s="69"/>
      <c r="J24" s="158">
        <v>1.9</v>
      </c>
      <c r="K24" s="170" t="str">
        <f>+IF(ISERROR(J24-D24),"*",(J24-D24))</f>
        <v>*</v>
      </c>
      <c r="L24" s="209"/>
      <c r="M24" s="209"/>
      <c r="N24" s="67"/>
      <c r="P24" s="111"/>
      <c r="Q24" s="111"/>
      <c r="R24" s="111"/>
      <c r="S24" s="111"/>
      <c r="W24" s="94"/>
      <c r="X24" s="94"/>
      <c r="Y24" s="94"/>
      <c r="Z24" s="94"/>
      <c r="AA24" s="94"/>
      <c r="AB24" s="94"/>
    </row>
    <row r="25" spans="1:28" s="8" customFormat="1" ht="18" customHeight="1" x14ac:dyDescent="0.25">
      <c r="A25" s="23"/>
      <c r="B25" s="29" t="s">
        <v>1</v>
      </c>
      <c r="C25" s="162">
        <v>6.0934225378304623</v>
      </c>
      <c r="D25" s="161">
        <v>10.240324402940555</v>
      </c>
      <c r="E25" s="161">
        <v>9.1</v>
      </c>
      <c r="F25" s="160">
        <v>8.8000000000000007</v>
      </c>
      <c r="G25" s="159">
        <v>11.1</v>
      </c>
      <c r="H25" s="35"/>
      <c r="I25" s="69"/>
      <c r="J25" s="158">
        <v>8.4</v>
      </c>
      <c r="K25" s="170">
        <f>+IF(ISERROR(J25-D25),"*",(J25-D25))</f>
        <v>-1.8403244029405545</v>
      </c>
      <c r="L25" s="209"/>
      <c r="M25" s="209"/>
      <c r="N25" s="67"/>
      <c r="P25" s="111"/>
      <c r="Q25" s="111"/>
      <c r="R25" s="111"/>
      <c r="S25" s="111"/>
      <c r="W25" s="94"/>
      <c r="X25" s="94"/>
      <c r="Y25" s="94"/>
      <c r="Z25" s="94"/>
      <c r="AA25" s="94"/>
      <c r="AB25" s="94"/>
    </row>
    <row r="26" spans="1:28" s="8" customFormat="1" ht="18" customHeight="1" x14ac:dyDescent="0.25">
      <c r="A26" s="23"/>
      <c r="B26" s="29" t="s">
        <v>2</v>
      </c>
      <c r="C26" s="162">
        <v>27.722526153726392</v>
      </c>
      <c r="D26" s="161">
        <v>42.807814280701038</v>
      </c>
      <c r="E26" s="161">
        <v>37.200000000000003</v>
      </c>
      <c r="F26" s="160">
        <v>27.9</v>
      </c>
      <c r="G26" s="159">
        <v>28</v>
      </c>
      <c r="H26" s="35"/>
      <c r="I26" s="69"/>
      <c r="J26" s="158">
        <v>41.5</v>
      </c>
      <c r="K26" s="170">
        <f>+IF(ISERROR(J26-D26),"*",(J26-D26))</f>
        <v>-1.307814280701038</v>
      </c>
      <c r="L26" s="209"/>
      <c r="M26" s="209"/>
      <c r="N26" s="67"/>
      <c r="P26" s="111"/>
      <c r="Q26" s="111"/>
      <c r="R26" s="111"/>
      <c r="S26" s="111"/>
      <c r="W26" s="94"/>
      <c r="X26" s="94"/>
      <c r="Y26" s="94"/>
      <c r="Z26" s="94"/>
      <c r="AA26" s="94"/>
      <c r="AB26" s="94"/>
    </row>
    <row r="27" spans="1:28" s="8" customFormat="1" ht="18" customHeight="1" thickBot="1" x14ac:dyDescent="0.3">
      <c r="A27" s="23"/>
      <c r="B27" s="30" t="s">
        <v>3</v>
      </c>
      <c r="C27" s="156">
        <v>64.80348918172028</v>
      </c>
      <c r="D27" s="155">
        <v>44.689993121019477</v>
      </c>
      <c r="E27" s="155">
        <v>52.7</v>
      </c>
      <c r="F27" s="154">
        <v>62.9</v>
      </c>
      <c r="G27" s="153">
        <v>57.4</v>
      </c>
      <c r="H27" s="35"/>
      <c r="I27" s="69"/>
      <c r="J27" s="152">
        <v>48.2</v>
      </c>
      <c r="K27" s="169">
        <f>+IF(ISERROR(J27-D27),"*",(J27-D27))</f>
        <v>3.5100068789805263</v>
      </c>
      <c r="L27" s="209"/>
      <c r="M27" s="209"/>
      <c r="N27" s="67"/>
      <c r="P27" s="111"/>
      <c r="Q27" s="111"/>
      <c r="R27" s="111"/>
      <c r="S27" s="111"/>
      <c r="W27" s="94"/>
      <c r="X27" s="94"/>
      <c r="Y27" s="94"/>
      <c r="Z27" s="94"/>
      <c r="AA27" s="94"/>
      <c r="AB27" s="94"/>
    </row>
    <row r="28" spans="1:28" ht="8.25" customHeight="1" thickBot="1" x14ac:dyDescent="0.3">
      <c r="A28" s="1"/>
      <c r="B28" s="32"/>
      <c r="C28" s="186"/>
      <c r="D28" s="186"/>
      <c r="E28" s="186"/>
      <c r="F28" s="186"/>
      <c r="G28" s="186"/>
      <c r="H28" s="36"/>
      <c r="I28" s="70"/>
      <c r="J28" s="186"/>
      <c r="K28" s="188"/>
      <c r="L28" s="213"/>
      <c r="M28" s="213"/>
      <c r="N28" s="9"/>
      <c r="P28" s="111"/>
      <c r="Q28" s="111"/>
      <c r="R28" s="111"/>
      <c r="S28" s="111"/>
      <c r="T28" s="8"/>
      <c r="U28" s="8"/>
      <c r="V28" s="8"/>
    </row>
    <row r="29" spans="1:28" s="8" customFormat="1" ht="18" customHeight="1" x14ac:dyDescent="0.25">
      <c r="A29" s="23"/>
      <c r="B29" s="31" t="s">
        <v>4</v>
      </c>
      <c r="C29" s="184">
        <v>62.799804522789096</v>
      </c>
      <c r="D29" s="183">
        <v>46.784224547074231</v>
      </c>
      <c r="E29" s="183">
        <v>54.6</v>
      </c>
      <c r="F29" s="182">
        <v>56.5</v>
      </c>
      <c r="G29" s="181">
        <v>48.3</v>
      </c>
      <c r="H29" s="35"/>
      <c r="I29" s="69"/>
      <c r="J29" s="180">
        <v>47.8</v>
      </c>
      <c r="K29" s="187">
        <f>+IF(ISERROR(J29-D29),"*",(J29-D29))</f>
        <v>1.0157754529257659</v>
      </c>
      <c r="L29" s="209"/>
      <c r="M29" s="209"/>
      <c r="N29" s="67"/>
      <c r="P29" s="110"/>
      <c r="Q29" s="110"/>
      <c r="R29" s="110"/>
      <c r="S29" s="110"/>
      <c r="T29" s="6"/>
      <c r="U29" s="6"/>
      <c r="V29" s="6"/>
      <c r="W29" s="94"/>
      <c r="X29" s="94"/>
      <c r="Y29" s="94"/>
      <c r="Z29" s="94"/>
      <c r="AA29" s="94"/>
      <c r="AB29" s="94"/>
    </row>
    <row r="30" spans="1:28" s="8" customFormat="1" ht="18" customHeight="1" thickBot="1" x14ac:dyDescent="0.3">
      <c r="A30" s="23"/>
      <c r="B30" s="30" t="s">
        <v>5</v>
      </c>
      <c r="C30" s="156">
        <v>37.20016087947446</v>
      </c>
      <c r="D30" s="155">
        <v>53.215786618289386</v>
      </c>
      <c r="E30" s="155">
        <v>45.4</v>
      </c>
      <c r="F30" s="154">
        <v>43.5</v>
      </c>
      <c r="G30" s="153">
        <v>51.7</v>
      </c>
      <c r="H30" s="35"/>
      <c r="I30" s="69"/>
      <c r="J30" s="152">
        <v>52.2</v>
      </c>
      <c r="K30" s="169">
        <f>+IF(ISERROR(J30-D30),"*",(J30-D30))</f>
        <v>-1.0157866182893827</v>
      </c>
      <c r="L30" s="209"/>
      <c r="M30" s="209"/>
      <c r="N30" s="67"/>
      <c r="P30" s="111"/>
      <c r="Q30" s="111"/>
      <c r="R30" s="111"/>
      <c r="S30" s="111"/>
      <c r="W30" s="94"/>
      <c r="X30" s="94"/>
      <c r="Y30" s="94"/>
      <c r="Z30" s="94"/>
      <c r="AA30" s="94"/>
      <c r="AB30" s="94"/>
    </row>
    <row r="31" spans="1:28" ht="12.95" customHeight="1" x14ac:dyDescent="0.25">
      <c r="A31"/>
      <c r="B31" s="44" t="s">
        <v>66</v>
      </c>
      <c r="C31"/>
      <c r="D31"/>
      <c r="E31"/>
      <c r="F31"/>
      <c r="G31"/>
      <c r="H31"/>
      <c r="I31" s="9"/>
      <c r="J31"/>
      <c r="K31"/>
      <c r="L31" s="9"/>
      <c r="M31" s="9"/>
      <c r="N31" s="9"/>
      <c r="P31" s="8"/>
      <c r="Q31" s="8"/>
      <c r="R31" s="8"/>
      <c r="S31" s="8"/>
      <c r="T31" s="8"/>
      <c r="U31" s="8"/>
      <c r="V31" s="8"/>
    </row>
    <row r="32" spans="1:28" ht="12.95" customHeight="1" x14ac:dyDescent="0.25">
      <c r="A32" s="1"/>
      <c r="B32" s="125" t="s">
        <v>178</v>
      </c>
      <c r="C32" s="147"/>
      <c r="D32" s="147"/>
      <c r="E32" s="147"/>
      <c r="F32" s="147"/>
      <c r="G32" s="147"/>
      <c r="H32"/>
      <c r="I32" s="9"/>
      <c r="J32" s="147"/>
      <c r="K32" s="147"/>
      <c r="L32" s="128"/>
      <c r="M32" s="147"/>
      <c r="N32" s="9"/>
    </row>
    <row r="33" spans="1:28" ht="29.25" customHeight="1" thickBot="1" x14ac:dyDescent="0.3">
      <c r="A33" s="1"/>
      <c r="B33" s="12"/>
      <c r="C33" s="13"/>
      <c r="D33" s="13"/>
      <c r="E33" s="13"/>
      <c r="F33" s="13"/>
      <c r="G33" s="13"/>
      <c r="H33" s="9"/>
      <c r="I33" s="9"/>
      <c r="J33" s="13"/>
      <c r="K33" s="13"/>
      <c r="L33" s="13"/>
      <c r="M33" s="13"/>
      <c r="N33" s="9"/>
    </row>
    <row r="34" spans="1:28"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8" s="8" customFormat="1" ht="18" customHeight="1" x14ac:dyDescent="0.25">
      <c r="A35" s="23"/>
      <c r="B35" s="26" t="s">
        <v>6</v>
      </c>
      <c r="C35" s="231">
        <v>4.6652023634313595</v>
      </c>
      <c r="D35" s="167">
        <v>2.2413886850626268</v>
      </c>
      <c r="E35" s="167">
        <v>2.8</v>
      </c>
      <c r="F35" s="166">
        <v>3</v>
      </c>
      <c r="G35" s="165">
        <v>3</v>
      </c>
      <c r="H35" s="35"/>
      <c r="I35" s="69"/>
      <c r="J35" s="164">
        <v>2.1</v>
      </c>
      <c r="K35" s="163">
        <f>+IF(ISERROR(J35/D35-1),"*",(J35/D35-1))</f>
        <v>-6.3080841803516141E-2</v>
      </c>
      <c r="L35" s="207"/>
      <c r="M35" s="207"/>
      <c r="N35" s="67"/>
      <c r="P35" s="6"/>
      <c r="Q35" s="6"/>
      <c r="R35" s="6"/>
      <c r="S35" s="6"/>
      <c r="T35" s="6"/>
      <c r="U35" s="6"/>
      <c r="V35" s="6"/>
      <c r="W35" s="94"/>
      <c r="X35" s="94"/>
      <c r="Y35" s="94"/>
      <c r="Z35" s="94"/>
      <c r="AA35" s="94"/>
      <c r="AB35" s="94"/>
    </row>
    <row r="36" spans="1:28" s="8" customFormat="1" ht="18" customHeight="1" x14ac:dyDescent="0.25">
      <c r="A36" s="23"/>
      <c r="B36" s="29" t="s">
        <v>0</v>
      </c>
      <c r="C36" s="161" t="s">
        <v>91</v>
      </c>
      <c r="D36" s="161" t="s">
        <v>91</v>
      </c>
      <c r="E36" s="161" t="s">
        <v>207</v>
      </c>
      <c r="F36" s="160">
        <v>0.9</v>
      </c>
      <c r="G36" s="159">
        <v>1</v>
      </c>
      <c r="H36" s="35"/>
      <c r="I36" s="69"/>
      <c r="J36" s="158">
        <v>1.4</v>
      </c>
      <c r="K36" s="157" t="str">
        <f>+IF(ISERROR(J36/D36-1),"*",(J36/D36-1))</f>
        <v>*</v>
      </c>
      <c r="L36" s="205"/>
      <c r="M36" s="205"/>
      <c r="N36" s="67"/>
      <c r="W36" s="94"/>
      <c r="X36" s="94"/>
      <c r="Y36" s="94"/>
      <c r="Z36" s="94"/>
      <c r="AA36" s="94"/>
      <c r="AB36" s="94"/>
    </row>
    <row r="37" spans="1:28" s="8" customFormat="1" ht="18" customHeight="1" x14ac:dyDescent="0.25">
      <c r="A37" s="23"/>
      <c r="B37" s="29" t="s">
        <v>1</v>
      </c>
      <c r="C37" s="161">
        <v>1.7807072915676394</v>
      </c>
      <c r="D37" s="161">
        <v>1.6836622605434424</v>
      </c>
      <c r="E37" s="161">
        <v>1.3</v>
      </c>
      <c r="F37" s="160">
        <v>1.6</v>
      </c>
      <c r="G37" s="159">
        <v>1.7</v>
      </c>
      <c r="H37" s="35"/>
      <c r="I37" s="69"/>
      <c r="J37" s="158">
        <v>1.7</v>
      </c>
      <c r="K37" s="157">
        <f>+IF(ISERROR(J37/D37-1),"*",(J37/D37-1))</f>
        <v>9.7036916722741395E-3</v>
      </c>
      <c r="L37" s="205"/>
      <c r="M37" s="205"/>
      <c r="N37" s="67"/>
      <c r="W37" s="94"/>
      <c r="X37" s="94"/>
      <c r="Y37" s="94"/>
      <c r="Z37" s="94"/>
      <c r="AA37" s="94"/>
      <c r="AB37" s="94"/>
    </row>
    <row r="38" spans="1:28" s="8" customFormat="1" ht="18" customHeight="1" x14ac:dyDescent="0.25">
      <c r="A38" s="23"/>
      <c r="B38" s="29" t="s">
        <v>2</v>
      </c>
      <c r="C38" s="161">
        <v>3.6551350733763268</v>
      </c>
      <c r="D38" s="161">
        <v>2.6961421279097735</v>
      </c>
      <c r="E38" s="161">
        <v>2.5</v>
      </c>
      <c r="F38" s="160">
        <v>2.4</v>
      </c>
      <c r="G38" s="159">
        <v>2.6</v>
      </c>
      <c r="H38" s="35"/>
      <c r="I38" s="69"/>
      <c r="J38" s="158">
        <v>2.1</v>
      </c>
      <c r="K38" s="157">
        <f>+IF(ISERROR(J38/D38-1),"*",(J38/D38-1))</f>
        <v>-0.22110931087002517</v>
      </c>
      <c r="L38" s="205"/>
      <c r="M38" s="205"/>
      <c r="N38" s="67"/>
      <c r="W38" s="94"/>
      <c r="X38" s="94"/>
      <c r="Y38" s="94"/>
      <c r="Z38" s="94"/>
      <c r="AA38" s="94"/>
      <c r="AB38" s="94"/>
    </row>
    <row r="39" spans="1:28" s="8" customFormat="1" ht="18" customHeight="1" thickBot="1" x14ac:dyDescent="0.3">
      <c r="A39" s="23"/>
      <c r="B39" s="30" t="s">
        <v>3</v>
      </c>
      <c r="C39" s="155">
        <v>6.9916353011093504</v>
      </c>
      <c r="D39" s="155">
        <v>2.1791383418984216</v>
      </c>
      <c r="E39" s="155">
        <v>3.1</v>
      </c>
      <c r="F39" s="154">
        <v>4.0999999999999996</v>
      </c>
      <c r="G39" s="153">
        <v>4</v>
      </c>
      <c r="H39" s="35"/>
      <c r="I39" s="69"/>
      <c r="J39" s="152">
        <v>2.4</v>
      </c>
      <c r="K39" s="151">
        <f>+IF(ISERROR(J39/D39-1),"*",(J39/D39-1))</f>
        <v>0.10135274748512213</v>
      </c>
      <c r="L39" s="205"/>
      <c r="M39" s="205"/>
      <c r="N39" s="67"/>
      <c r="W39" s="94"/>
      <c r="X39" s="94"/>
      <c r="Y39" s="94"/>
      <c r="Z39" s="94"/>
      <c r="AA39" s="94"/>
      <c r="AB39" s="94"/>
    </row>
    <row r="40" spans="1:28"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8" s="8" customFormat="1" ht="18" customHeight="1" x14ac:dyDescent="0.25">
      <c r="A41" s="23"/>
      <c r="B41" s="31" t="s">
        <v>4</v>
      </c>
      <c r="C41" s="183">
        <v>5.731424813383736</v>
      </c>
      <c r="D41" s="183">
        <v>2.2713002433764684</v>
      </c>
      <c r="E41" s="183">
        <v>3.2</v>
      </c>
      <c r="F41" s="182">
        <v>3.6</v>
      </c>
      <c r="G41" s="181">
        <v>3.3</v>
      </c>
      <c r="H41" s="35"/>
      <c r="I41" s="69"/>
      <c r="J41" s="180">
        <v>2.2999999999999998</v>
      </c>
      <c r="K41" s="179">
        <f>+IF(ISERROR(J41/D41-1),"*",(J41/D41-1))</f>
        <v>1.2635826860506461E-2</v>
      </c>
      <c r="L41" s="205"/>
      <c r="M41" s="177"/>
      <c r="N41" s="67"/>
      <c r="W41" s="94"/>
      <c r="X41" s="94"/>
      <c r="Y41" s="94"/>
      <c r="Z41" s="94"/>
      <c r="AA41" s="94"/>
      <c r="AB41" s="94"/>
    </row>
    <row r="42" spans="1:28" s="8" customFormat="1" ht="18" customHeight="1" thickBot="1" x14ac:dyDescent="0.3">
      <c r="A42" s="23"/>
      <c r="B42" s="30" t="s">
        <v>5</v>
      </c>
      <c r="C42" s="155">
        <v>3.4598786616684083</v>
      </c>
      <c r="D42" s="155">
        <v>2.2151513276394739</v>
      </c>
      <c r="E42" s="155">
        <v>2.2000000000000002</v>
      </c>
      <c r="F42" s="154">
        <v>2.5</v>
      </c>
      <c r="G42" s="153">
        <v>2.7</v>
      </c>
      <c r="H42" s="35"/>
      <c r="I42" s="69"/>
      <c r="J42" s="152">
        <v>2</v>
      </c>
      <c r="K42" s="151">
        <f>+IF(ISERROR(J42/D42-1),"*",(J42/D42-1))</f>
        <v>-9.7127146554246924E-2</v>
      </c>
      <c r="L42" s="205"/>
      <c r="M42" s="177"/>
      <c r="N42" s="67"/>
      <c r="P42" s="6"/>
      <c r="Q42" s="6"/>
      <c r="R42" s="6"/>
      <c r="S42" s="6"/>
      <c r="T42" s="6"/>
      <c r="U42" s="6"/>
      <c r="V42" s="6"/>
      <c r="W42" s="94"/>
      <c r="X42" s="94"/>
      <c r="Y42" s="94"/>
      <c r="Z42" s="94"/>
      <c r="AA42" s="94"/>
      <c r="AB42" s="94"/>
    </row>
    <row r="43" spans="1:28" ht="12.95" customHeight="1" x14ac:dyDescent="0.25">
      <c r="A43" s="1"/>
      <c r="B43" s="44" t="s">
        <v>66</v>
      </c>
      <c r="C43" s="38"/>
      <c r="D43" s="38"/>
      <c r="E43" s="38"/>
      <c r="F43" s="38"/>
      <c r="G43" s="38"/>
      <c r="H43" s="36"/>
      <c r="I43" s="70"/>
      <c r="J43" s="38"/>
      <c r="K43" s="38"/>
      <c r="L43" s="129"/>
      <c r="M43" s="38"/>
      <c r="N43" s="9"/>
      <c r="P43" s="8"/>
      <c r="Q43" s="8"/>
      <c r="R43" s="8"/>
      <c r="S43" s="8"/>
      <c r="T43" s="8"/>
      <c r="U43" s="8"/>
      <c r="V43" s="8"/>
    </row>
    <row r="44" spans="1:28" ht="12.95" customHeight="1" x14ac:dyDescent="0.25">
      <c r="A44" s="1"/>
      <c r="B44" s="125" t="s">
        <v>178</v>
      </c>
      <c r="C44" s="38"/>
      <c r="D44" s="38"/>
      <c r="E44" s="38"/>
      <c r="F44" s="38"/>
      <c r="G44" s="38"/>
      <c r="H44" s="36"/>
      <c r="I44" s="70"/>
      <c r="J44" s="38"/>
      <c r="K44" s="38"/>
      <c r="L44" s="129"/>
      <c r="M44" s="38"/>
      <c r="N44" s="9"/>
      <c r="P44" s="8"/>
      <c r="Q44" s="8"/>
      <c r="R44" s="8"/>
      <c r="S44" s="8"/>
      <c r="T44" s="8"/>
      <c r="U44" s="8"/>
      <c r="V44" s="8"/>
    </row>
    <row r="45" spans="1:28" ht="24.75" customHeight="1" x14ac:dyDescent="0.25">
      <c r="A45" s="1"/>
      <c r="B45" s="12"/>
      <c r="C45" s="13"/>
      <c r="D45" s="13"/>
      <c r="E45" s="13"/>
      <c r="F45" s="13"/>
      <c r="G45" s="13"/>
      <c r="H45" s="9"/>
      <c r="I45" s="9"/>
      <c r="J45" s="13"/>
      <c r="K45" s="13"/>
      <c r="L45" s="13"/>
      <c r="M45" s="13"/>
      <c r="N45" s="9"/>
      <c r="P45" s="8"/>
      <c r="Q45" s="8"/>
      <c r="R45" s="8"/>
      <c r="S45" s="8"/>
      <c r="T45" s="8"/>
      <c r="U45" s="8"/>
      <c r="V45" s="8"/>
    </row>
    <row r="46" spans="1:28" ht="27.75" customHeight="1" thickBot="1" x14ac:dyDescent="0.3">
      <c r="A46" s="1"/>
      <c r="B46" s="12"/>
      <c r="C46" s="13"/>
      <c r="D46" s="13"/>
      <c r="E46" s="13"/>
      <c r="F46" s="13"/>
      <c r="G46" s="13"/>
      <c r="H46" s="9"/>
      <c r="I46" s="9"/>
      <c r="J46" s="13"/>
      <c r="K46" s="13"/>
      <c r="L46" s="13"/>
      <c r="M46" s="13"/>
      <c r="N46" s="9"/>
    </row>
    <row r="47" spans="1:28"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8" s="8" customFormat="1" ht="18" customHeight="1" x14ac:dyDescent="0.25">
      <c r="A48" s="23"/>
      <c r="B48" s="26" t="s">
        <v>6</v>
      </c>
      <c r="C48" s="176">
        <v>100</v>
      </c>
      <c r="D48" s="175">
        <v>100</v>
      </c>
      <c r="E48" s="175">
        <v>100</v>
      </c>
      <c r="F48" s="174">
        <v>100</v>
      </c>
      <c r="G48" s="173">
        <v>100</v>
      </c>
      <c r="H48" s="5"/>
      <c r="I48" s="67"/>
      <c r="J48" s="172">
        <v>100</v>
      </c>
      <c r="K48" s="171">
        <f t="shared" ref="K48:K56" si="1">+IF(ISERROR(J48-D48),"*",(J48-D48))</f>
        <v>0</v>
      </c>
      <c r="L48" s="211"/>
      <c r="M48" s="210"/>
      <c r="N48" s="67"/>
      <c r="P48" s="6"/>
      <c r="Q48" s="6"/>
      <c r="R48" s="6"/>
      <c r="S48" s="6"/>
      <c r="T48" s="6"/>
      <c r="U48" s="6"/>
      <c r="V48" s="6"/>
      <c r="W48" s="94"/>
      <c r="X48" s="94"/>
      <c r="Y48" s="94"/>
      <c r="Z48" s="94"/>
      <c r="AA48" s="94"/>
      <c r="AB48" s="94"/>
    </row>
    <row r="49" spans="1:28" s="8" customFormat="1" ht="18" customHeight="1" x14ac:dyDescent="0.25">
      <c r="A49" s="23"/>
      <c r="B49" s="24" t="s">
        <v>7</v>
      </c>
      <c r="C49" s="162" t="s">
        <v>91</v>
      </c>
      <c r="D49" s="161" t="s">
        <v>91</v>
      </c>
      <c r="E49" s="161" t="s">
        <v>207</v>
      </c>
      <c r="F49" s="160">
        <v>0</v>
      </c>
      <c r="G49" s="159">
        <v>2.1</v>
      </c>
      <c r="H49" s="5"/>
      <c r="I49" s="67"/>
      <c r="J49" s="158">
        <v>2.6</v>
      </c>
      <c r="K49" s="170" t="str">
        <f t="shared" si="1"/>
        <v>*</v>
      </c>
      <c r="L49" s="209"/>
      <c r="M49" s="209"/>
      <c r="N49" s="67"/>
      <c r="P49" s="6"/>
      <c r="Q49" s="6"/>
      <c r="R49" s="6"/>
      <c r="S49" s="6"/>
      <c r="T49" s="6"/>
      <c r="U49" s="6"/>
      <c r="V49" s="6"/>
      <c r="W49" s="94"/>
      <c r="X49" s="94"/>
      <c r="Y49" s="94"/>
      <c r="Z49" s="94"/>
      <c r="AA49" s="94"/>
      <c r="AB49" s="94"/>
    </row>
    <row r="50" spans="1:28" s="8" customFormat="1" ht="18" customHeight="1" x14ac:dyDescent="0.25">
      <c r="A50" s="23"/>
      <c r="B50" s="24" t="s">
        <v>8</v>
      </c>
      <c r="C50" s="162" t="s">
        <v>91</v>
      </c>
      <c r="D50" s="161" t="s">
        <v>91</v>
      </c>
      <c r="E50" s="161" t="s">
        <v>207</v>
      </c>
      <c r="F50" s="160">
        <v>2</v>
      </c>
      <c r="G50" s="159">
        <v>5</v>
      </c>
      <c r="H50" s="35"/>
      <c r="I50" s="69"/>
      <c r="J50" s="158">
        <v>1.3</v>
      </c>
      <c r="K50" s="170" t="str">
        <f t="shared" si="1"/>
        <v>*</v>
      </c>
      <c r="L50" s="209"/>
      <c r="M50" s="208"/>
      <c r="N50" s="67"/>
      <c r="W50" s="94"/>
      <c r="X50" s="94"/>
      <c r="Y50" s="94"/>
      <c r="Z50" s="94"/>
      <c r="AA50" s="94"/>
      <c r="AB50" s="94"/>
    </row>
    <row r="51" spans="1:28" s="8" customFormat="1" ht="18" customHeight="1" x14ac:dyDescent="0.25">
      <c r="A51" s="23"/>
      <c r="B51" s="24" t="s">
        <v>9</v>
      </c>
      <c r="C51" s="162" t="s">
        <v>91</v>
      </c>
      <c r="D51" s="161">
        <v>9.8512561424852247</v>
      </c>
      <c r="E51" s="161" t="s">
        <v>207</v>
      </c>
      <c r="F51" s="160">
        <v>3.8</v>
      </c>
      <c r="G51" s="159">
        <v>5.6</v>
      </c>
      <c r="H51" s="35"/>
      <c r="I51" s="69"/>
      <c r="J51" s="158">
        <v>12.6</v>
      </c>
      <c r="K51" s="170">
        <f t="shared" si="1"/>
        <v>2.7487438575147749</v>
      </c>
      <c r="L51" s="209"/>
      <c r="M51" s="208"/>
      <c r="N51" s="67"/>
      <c r="W51" s="94"/>
      <c r="X51" s="94"/>
      <c r="Y51" s="94"/>
      <c r="Z51" s="94"/>
      <c r="AA51" s="94"/>
      <c r="AB51" s="94"/>
    </row>
    <row r="52" spans="1:28" s="8" customFormat="1" ht="18" customHeight="1" x14ac:dyDescent="0.25">
      <c r="A52" s="23"/>
      <c r="B52" s="24" t="s">
        <v>10</v>
      </c>
      <c r="C52" s="162" t="s">
        <v>91</v>
      </c>
      <c r="D52" s="161">
        <v>12.365830012475062</v>
      </c>
      <c r="E52" s="161" t="s">
        <v>207</v>
      </c>
      <c r="F52" s="160">
        <v>4.3</v>
      </c>
      <c r="G52" s="159">
        <v>5.9</v>
      </c>
      <c r="H52" s="35"/>
      <c r="I52" s="69"/>
      <c r="J52" s="158">
        <v>11.6</v>
      </c>
      <c r="K52" s="170">
        <f t="shared" si="1"/>
        <v>-0.76583001247506211</v>
      </c>
      <c r="L52" s="209"/>
      <c r="M52" s="208"/>
      <c r="N52" s="67"/>
      <c r="W52" s="94"/>
      <c r="X52" s="94"/>
      <c r="Y52" s="94"/>
      <c r="Z52" s="94"/>
      <c r="AA52" s="94"/>
      <c r="AB52" s="94"/>
    </row>
    <row r="53" spans="1:28" s="8" customFormat="1" ht="18" customHeight="1" x14ac:dyDescent="0.25">
      <c r="A53" s="23"/>
      <c r="B53" s="24" t="s">
        <v>11</v>
      </c>
      <c r="C53" s="162">
        <v>7.1473560842281891</v>
      </c>
      <c r="D53" s="161">
        <v>12.180049527319914</v>
      </c>
      <c r="E53" s="161">
        <v>5.4</v>
      </c>
      <c r="F53" s="160">
        <v>7.9</v>
      </c>
      <c r="G53" s="159">
        <v>6.8</v>
      </c>
      <c r="H53" s="35"/>
      <c r="I53" s="69"/>
      <c r="J53" s="158">
        <v>14.9</v>
      </c>
      <c r="K53" s="170">
        <f t="shared" si="1"/>
        <v>2.7199504726800861</v>
      </c>
      <c r="L53" s="209"/>
      <c r="M53" s="208"/>
      <c r="N53" s="67"/>
      <c r="W53" s="94"/>
      <c r="X53" s="94"/>
      <c r="Y53" s="94"/>
      <c r="Z53" s="94"/>
      <c r="AA53" s="94"/>
      <c r="AB53" s="94"/>
    </row>
    <row r="54" spans="1:28" s="8" customFormat="1" ht="18" customHeight="1" x14ac:dyDescent="0.25">
      <c r="A54" s="23"/>
      <c r="B54" s="24" t="s">
        <v>12</v>
      </c>
      <c r="C54" s="162" t="s">
        <v>91</v>
      </c>
      <c r="D54" s="161">
        <v>15.563467332211662</v>
      </c>
      <c r="E54" s="161">
        <v>10.3</v>
      </c>
      <c r="F54" s="160">
        <v>7</v>
      </c>
      <c r="G54" s="159">
        <v>7</v>
      </c>
      <c r="H54" s="35"/>
      <c r="I54" s="69"/>
      <c r="J54" s="158">
        <v>7.5</v>
      </c>
      <c r="K54" s="170">
        <f t="shared" si="1"/>
        <v>-8.0634673322116619</v>
      </c>
      <c r="L54" s="209"/>
      <c r="M54" s="208"/>
      <c r="N54" s="67"/>
      <c r="W54" s="94"/>
      <c r="X54" s="94"/>
      <c r="Y54" s="94"/>
      <c r="Z54" s="94"/>
      <c r="AA54" s="94"/>
      <c r="AB54" s="94"/>
    </row>
    <row r="55" spans="1:28" s="8" customFormat="1" ht="18" customHeight="1" x14ac:dyDescent="0.25">
      <c r="A55" s="23"/>
      <c r="B55" s="24" t="s">
        <v>13</v>
      </c>
      <c r="C55" s="162">
        <v>8.0496131540593954</v>
      </c>
      <c r="D55" s="161" t="s">
        <v>91</v>
      </c>
      <c r="E55" s="161">
        <v>18</v>
      </c>
      <c r="F55" s="160">
        <v>14.5</v>
      </c>
      <c r="G55" s="159">
        <v>12.2</v>
      </c>
      <c r="H55" s="35"/>
      <c r="I55" s="69"/>
      <c r="J55" s="158">
        <v>7.8</v>
      </c>
      <c r="K55" s="170" t="str">
        <f t="shared" si="1"/>
        <v>*</v>
      </c>
      <c r="L55" s="209"/>
      <c r="M55" s="208"/>
      <c r="N55" s="67"/>
      <c r="W55" s="94"/>
      <c r="X55" s="94"/>
      <c r="Y55" s="94"/>
      <c r="Z55" s="94"/>
      <c r="AA55" s="94"/>
      <c r="AB55" s="94"/>
    </row>
    <row r="56" spans="1:28" s="8" customFormat="1" ht="18" customHeight="1" thickBot="1" x14ac:dyDescent="0.3">
      <c r="A56" s="23"/>
      <c r="B56" s="25" t="s">
        <v>14</v>
      </c>
      <c r="C56" s="156">
        <v>66.90698831028979</v>
      </c>
      <c r="D56" s="155">
        <v>34.338327712131026</v>
      </c>
      <c r="E56" s="155">
        <v>48.1</v>
      </c>
      <c r="F56" s="154">
        <v>60.5</v>
      </c>
      <c r="G56" s="153">
        <v>55.6</v>
      </c>
      <c r="H56" s="35"/>
      <c r="I56" s="69"/>
      <c r="J56" s="152">
        <v>41.7</v>
      </c>
      <c r="K56" s="169">
        <f t="shared" si="1"/>
        <v>7.3616722878689771</v>
      </c>
      <c r="L56" s="209"/>
      <c r="M56" s="208"/>
      <c r="N56" s="67"/>
      <c r="W56" s="94"/>
      <c r="X56" s="94"/>
      <c r="Y56" s="94"/>
      <c r="Z56" s="94"/>
      <c r="AA56" s="94"/>
      <c r="AB56" s="94"/>
    </row>
    <row r="57" spans="1:28" ht="12.95" customHeight="1" x14ac:dyDescent="0.25">
      <c r="A57" s="1"/>
      <c r="B57" s="44" t="s">
        <v>66</v>
      </c>
      <c r="C57" s="38"/>
      <c r="D57" s="38"/>
      <c r="E57" s="38"/>
      <c r="F57" s="38"/>
      <c r="G57" s="38"/>
      <c r="H57" s="36"/>
      <c r="I57" s="70"/>
      <c r="J57" s="38"/>
      <c r="K57" s="38"/>
      <c r="L57" s="129"/>
      <c r="M57" s="38"/>
      <c r="N57" s="9"/>
      <c r="P57" s="8"/>
      <c r="Q57" s="8"/>
      <c r="R57" s="8"/>
      <c r="S57" s="8"/>
      <c r="T57" s="8"/>
      <c r="U57" s="8"/>
      <c r="V57" s="8"/>
    </row>
    <row r="58" spans="1:28" ht="12.95" customHeight="1" x14ac:dyDescent="0.25">
      <c r="A58" s="1"/>
      <c r="B58" s="125" t="s">
        <v>178</v>
      </c>
      <c r="C58" s="38"/>
      <c r="D58" s="38"/>
      <c r="E58" s="38"/>
      <c r="F58" s="38"/>
      <c r="G58" s="38"/>
      <c r="H58" s="36"/>
      <c r="I58" s="70"/>
      <c r="J58" s="38"/>
      <c r="K58" s="38"/>
      <c r="L58" s="129"/>
      <c r="M58" s="38"/>
      <c r="N58" s="9"/>
      <c r="P58" s="8"/>
      <c r="Q58" s="8"/>
      <c r="R58" s="8"/>
      <c r="S58" s="8"/>
      <c r="T58" s="8"/>
      <c r="U58" s="8"/>
      <c r="V58" s="8"/>
    </row>
    <row r="59" spans="1:28"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8"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8" s="8" customFormat="1" ht="18" customHeight="1" x14ac:dyDescent="0.25">
      <c r="A61" s="23"/>
      <c r="B61" s="26" t="s">
        <v>6</v>
      </c>
      <c r="C61" s="168">
        <v>4.6652023634313595</v>
      </c>
      <c r="D61" s="167">
        <v>2.2413886850626268</v>
      </c>
      <c r="E61" s="167">
        <v>2.8</v>
      </c>
      <c r="F61" s="166">
        <v>3</v>
      </c>
      <c r="G61" s="165">
        <v>3</v>
      </c>
      <c r="H61" s="5"/>
      <c r="I61" s="67"/>
      <c r="J61" s="164">
        <v>2.1</v>
      </c>
      <c r="K61" s="163">
        <f t="shared" ref="K61:K69" si="2">+IF(ISERROR(J61/D61-1),"*",(J61/D61-1))</f>
        <v>-6.3080841803516141E-2</v>
      </c>
      <c r="L61" s="207"/>
      <c r="M61" s="206"/>
      <c r="N61" s="67"/>
      <c r="P61" s="6"/>
      <c r="Q61" s="6"/>
      <c r="R61" s="6"/>
      <c r="S61" s="6"/>
      <c r="T61" s="6"/>
      <c r="U61" s="6"/>
      <c r="V61" s="6"/>
      <c r="W61" s="94"/>
      <c r="X61" s="94"/>
      <c r="Y61" s="94"/>
      <c r="Z61" s="94"/>
      <c r="AA61" s="94"/>
      <c r="AB61" s="94"/>
    </row>
    <row r="62" spans="1:28" s="8" customFormat="1" ht="18" customHeight="1" x14ac:dyDescent="0.25">
      <c r="A62" s="23"/>
      <c r="B62" s="24" t="s">
        <v>7</v>
      </c>
      <c r="C62" s="162" t="s">
        <v>91</v>
      </c>
      <c r="D62" s="161" t="s">
        <v>91</v>
      </c>
      <c r="E62" s="161" t="s">
        <v>207</v>
      </c>
      <c r="F62" s="160">
        <v>0.6</v>
      </c>
      <c r="G62" s="159">
        <v>1.3</v>
      </c>
      <c r="H62" s="35"/>
      <c r="I62" s="69"/>
      <c r="J62" s="158">
        <v>1.8</v>
      </c>
      <c r="K62" s="157" t="str">
        <f t="shared" si="2"/>
        <v>*</v>
      </c>
      <c r="L62" s="205"/>
      <c r="M62" s="205"/>
      <c r="N62" s="67"/>
      <c r="P62" s="6"/>
      <c r="Q62" s="6"/>
      <c r="R62" s="6"/>
      <c r="S62" s="6"/>
      <c r="T62" s="6"/>
      <c r="U62" s="6"/>
      <c r="V62" s="6"/>
      <c r="W62" s="94"/>
      <c r="X62" s="94"/>
      <c r="Y62" s="94"/>
      <c r="Z62" s="94"/>
      <c r="AA62" s="94"/>
      <c r="AB62" s="94"/>
    </row>
    <row r="63" spans="1:28" s="8" customFormat="1" ht="18" customHeight="1" x14ac:dyDescent="0.25">
      <c r="A63" s="23"/>
      <c r="B63" s="24" t="s">
        <v>8</v>
      </c>
      <c r="C63" s="162" t="s">
        <v>91</v>
      </c>
      <c r="D63" s="161" t="s">
        <v>91</v>
      </c>
      <c r="E63" s="161" t="s">
        <v>207</v>
      </c>
      <c r="F63" s="160">
        <v>1.4</v>
      </c>
      <c r="G63" s="159">
        <v>1.1000000000000001</v>
      </c>
      <c r="H63" s="35"/>
      <c r="I63" s="69"/>
      <c r="J63" s="158">
        <v>1.4</v>
      </c>
      <c r="K63" s="157" t="str">
        <f t="shared" si="2"/>
        <v>*</v>
      </c>
      <c r="L63" s="205"/>
      <c r="M63" s="177"/>
      <c r="N63" s="67"/>
      <c r="W63" s="94"/>
      <c r="X63" s="94"/>
      <c r="Y63" s="94"/>
      <c r="Z63" s="94"/>
      <c r="AA63" s="94"/>
      <c r="AB63" s="94"/>
    </row>
    <row r="64" spans="1:28" s="8" customFormat="1" ht="18" customHeight="1" x14ac:dyDescent="0.25">
      <c r="A64" s="23"/>
      <c r="B64" s="24" t="s">
        <v>9</v>
      </c>
      <c r="C64" s="162" t="s">
        <v>91</v>
      </c>
      <c r="D64" s="161">
        <v>1.2082874135339949</v>
      </c>
      <c r="E64" s="161" t="s">
        <v>207</v>
      </c>
      <c r="F64" s="160">
        <v>0.9</v>
      </c>
      <c r="G64" s="159">
        <v>1.3</v>
      </c>
      <c r="H64" s="35"/>
      <c r="I64" s="69"/>
      <c r="J64" s="158">
        <v>1.4</v>
      </c>
      <c r="K64" s="157">
        <f t="shared" si="2"/>
        <v>0.15866472191850822</v>
      </c>
      <c r="L64" s="205"/>
      <c r="M64" s="177"/>
      <c r="N64" s="67"/>
      <c r="W64" s="94"/>
      <c r="X64" s="94"/>
      <c r="Y64" s="94"/>
      <c r="Z64" s="94"/>
      <c r="AA64" s="94"/>
      <c r="AB64" s="94"/>
    </row>
    <row r="65" spans="1:28" s="8" customFormat="1" ht="18" customHeight="1" x14ac:dyDescent="0.25">
      <c r="A65" s="23"/>
      <c r="B65" s="24" t="s">
        <v>10</v>
      </c>
      <c r="C65" s="162" t="s">
        <v>91</v>
      </c>
      <c r="D65" s="161">
        <v>1.8597760378639736</v>
      </c>
      <c r="E65" s="161" t="s">
        <v>207</v>
      </c>
      <c r="F65" s="160">
        <v>2.8</v>
      </c>
      <c r="G65" s="159">
        <v>2</v>
      </c>
      <c r="H65" s="35"/>
      <c r="I65" s="69"/>
      <c r="J65" s="158">
        <v>1.8</v>
      </c>
      <c r="K65" s="157">
        <f t="shared" si="2"/>
        <v>-3.2141524918575026E-2</v>
      </c>
      <c r="L65" s="205"/>
      <c r="M65" s="177"/>
      <c r="N65" s="67"/>
      <c r="W65" s="94"/>
      <c r="X65" s="94"/>
      <c r="Y65" s="94"/>
      <c r="Z65" s="94"/>
      <c r="AA65" s="94"/>
      <c r="AB65" s="94"/>
    </row>
    <row r="66" spans="1:28" s="8" customFormat="1" ht="18" customHeight="1" x14ac:dyDescent="0.25">
      <c r="A66" s="23"/>
      <c r="B66" s="24" t="s">
        <v>11</v>
      </c>
      <c r="C66" s="162">
        <v>1.674160965045383</v>
      </c>
      <c r="D66" s="161">
        <v>1.5905189073345045</v>
      </c>
      <c r="E66" s="161">
        <v>1.4</v>
      </c>
      <c r="F66" s="160">
        <v>1.1000000000000001</v>
      </c>
      <c r="G66" s="159">
        <v>1.7</v>
      </c>
      <c r="H66" s="35"/>
      <c r="I66" s="69"/>
      <c r="J66" s="158">
        <v>1.3</v>
      </c>
      <c r="K66" s="157">
        <f t="shared" si="2"/>
        <v>-0.18265668266803259</v>
      </c>
      <c r="L66" s="205"/>
      <c r="M66" s="177"/>
      <c r="N66" s="67"/>
      <c r="W66" s="94"/>
      <c r="X66" s="94"/>
      <c r="Y66" s="94"/>
      <c r="Z66" s="94"/>
      <c r="AA66" s="94"/>
      <c r="AB66" s="94"/>
    </row>
    <row r="67" spans="1:28" s="8" customFormat="1" ht="18" customHeight="1" x14ac:dyDescent="0.25">
      <c r="A67" s="23"/>
      <c r="B67" s="24" t="s">
        <v>12</v>
      </c>
      <c r="C67" s="162" t="s">
        <v>91</v>
      </c>
      <c r="D67" s="161">
        <v>2.9391284486265512</v>
      </c>
      <c r="E67" s="161" t="s">
        <v>206</v>
      </c>
      <c r="F67" s="160">
        <v>2.4</v>
      </c>
      <c r="G67" s="159">
        <v>2.5</v>
      </c>
      <c r="H67" s="35"/>
      <c r="I67" s="69"/>
      <c r="J67" s="158">
        <v>1.7</v>
      </c>
      <c r="K67" s="157">
        <f t="shared" si="2"/>
        <v>-0.42159724227282191</v>
      </c>
      <c r="L67" s="205"/>
      <c r="M67" s="177"/>
      <c r="N67" s="67"/>
      <c r="W67" s="94"/>
      <c r="X67" s="94"/>
      <c r="Y67" s="94"/>
      <c r="Z67" s="94"/>
      <c r="AA67" s="94"/>
      <c r="AB67" s="94"/>
    </row>
    <row r="68" spans="1:28" s="8" customFormat="1" ht="18" customHeight="1" x14ac:dyDescent="0.25">
      <c r="A68" s="23"/>
      <c r="B68" s="24" t="s">
        <v>13</v>
      </c>
      <c r="C68" s="162">
        <v>1.7341970198028316</v>
      </c>
      <c r="D68" s="161" t="s">
        <v>91</v>
      </c>
      <c r="E68" s="161">
        <v>0</v>
      </c>
      <c r="F68" s="160">
        <v>1.5</v>
      </c>
      <c r="G68" s="159">
        <v>2.2000000000000002</v>
      </c>
      <c r="H68" s="35"/>
      <c r="I68" s="69"/>
      <c r="J68" s="158">
        <v>1.5</v>
      </c>
      <c r="K68" s="157" t="str">
        <f t="shared" si="2"/>
        <v>*</v>
      </c>
      <c r="L68" s="205"/>
      <c r="M68" s="177"/>
      <c r="N68" s="67"/>
      <c r="W68" s="94"/>
      <c r="X68" s="94"/>
      <c r="Y68" s="94"/>
      <c r="Z68" s="94"/>
      <c r="AA68" s="94"/>
      <c r="AB68" s="94"/>
    </row>
    <row r="69" spans="1:28" s="8" customFormat="1" ht="18" customHeight="1" thickBot="1" x14ac:dyDescent="0.3">
      <c r="A69" s="23"/>
      <c r="B69" s="25" t="s">
        <v>14</v>
      </c>
      <c r="C69" s="156">
        <v>10.270489182372765</v>
      </c>
      <c r="D69" s="155">
        <v>3.9591024008893512</v>
      </c>
      <c r="E69" s="155">
        <v>5.4</v>
      </c>
      <c r="F69" s="154">
        <v>5.9</v>
      </c>
      <c r="G69" s="153">
        <v>5.7</v>
      </c>
      <c r="H69" s="35"/>
      <c r="I69" s="69"/>
      <c r="J69" s="152">
        <v>4.5999999999999996</v>
      </c>
      <c r="K69" s="151">
        <f t="shared" si="2"/>
        <v>0.16187952071325085</v>
      </c>
      <c r="L69" s="205"/>
      <c r="M69" s="177"/>
      <c r="N69" s="67"/>
      <c r="W69" s="94"/>
      <c r="X69" s="94"/>
      <c r="Y69" s="94"/>
      <c r="Z69" s="94"/>
      <c r="AA69" s="94"/>
      <c r="AB69" s="94"/>
    </row>
    <row r="70" spans="1:28" s="8" customFormat="1" ht="12.95" customHeight="1" x14ac:dyDescent="0.25">
      <c r="A70" s="23"/>
      <c r="B70" s="44" t="s">
        <v>66</v>
      </c>
      <c r="C70" s="178"/>
      <c r="D70" s="178"/>
      <c r="E70" s="178"/>
      <c r="F70" s="178"/>
      <c r="G70" s="178"/>
      <c r="H70" s="35"/>
      <c r="I70" s="69"/>
      <c r="J70" s="178"/>
      <c r="K70" s="177"/>
      <c r="L70" s="205"/>
      <c r="M70" s="177"/>
      <c r="N70" s="67"/>
      <c r="W70" s="94"/>
      <c r="X70" s="94"/>
      <c r="Y70" s="94"/>
      <c r="Z70" s="94"/>
      <c r="AA70" s="94"/>
      <c r="AB70" s="94"/>
    </row>
    <row r="71" spans="1:28" ht="19.5" customHeight="1" x14ac:dyDescent="0.25">
      <c r="A71" s="9"/>
      <c r="B71" s="125" t="s">
        <v>178</v>
      </c>
      <c r="C71" s="129"/>
      <c r="D71" s="129"/>
      <c r="E71" s="129"/>
      <c r="F71" s="129"/>
      <c r="G71" s="129"/>
      <c r="H71" s="70"/>
      <c r="I71" s="70"/>
      <c r="J71" s="129"/>
      <c r="K71" s="129"/>
      <c r="L71" s="129"/>
      <c r="M71" s="129"/>
      <c r="N71" s="9"/>
      <c r="P71" s="8"/>
      <c r="Q71" s="8"/>
      <c r="R71" s="8"/>
      <c r="S71" s="8"/>
      <c r="T71" s="8"/>
      <c r="U71" s="8"/>
      <c r="V71" s="8"/>
    </row>
    <row r="72" spans="1:28" ht="15.75" x14ac:dyDescent="0.25">
      <c r="P72" s="8"/>
      <c r="Q72" s="8"/>
      <c r="R72" s="8"/>
      <c r="S72" s="8"/>
      <c r="T72" s="8"/>
      <c r="U72" s="8"/>
      <c r="V72" s="8"/>
    </row>
  </sheetData>
  <conditionalFormatting sqref="K40:M40">
    <cfRule type="cellIs" dxfId="203" priority="17" operator="lessThan">
      <formula>0.02</formula>
    </cfRule>
    <cfRule type="cellIs" dxfId="202" priority="18" operator="greaterThan">
      <formula>0.02</formula>
    </cfRule>
  </conditionalFormatting>
  <conditionalFormatting sqref="L22:M22">
    <cfRule type="cellIs" dxfId="201" priority="16" operator="between">
      <formula>-0.01</formula>
      <formula>0.01</formula>
    </cfRule>
  </conditionalFormatting>
  <conditionalFormatting sqref="K41:M42 K35:M39">
    <cfRule type="cellIs" dxfId="200" priority="13" operator="greaterThanOrEqual">
      <formula>0.001</formula>
    </cfRule>
    <cfRule type="cellIs" dxfId="199" priority="14" operator="lessThanOrEqual">
      <formula>0.001</formula>
    </cfRule>
    <cfRule type="cellIs" dxfId="198" priority="15" operator="equal">
      <formula>0</formula>
    </cfRule>
  </conditionalFormatting>
  <conditionalFormatting sqref="W15 K48:M56 K23:M30">
    <cfRule type="cellIs" dxfId="197" priority="10" operator="lessThan">
      <formula>-0.01</formula>
    </cfRule>
    <cfRule type="cellIs" dxfId="196" priority="11" operator="greaterThan">
      <formula>0.01</formula>
    </cfRule>
    <cfRule type="cellIs" dxfId="195" priority="12" operator="between">
      <formula>-0.01</formula>
      <formula>0.01</formula>
    </cfRule>
  </conditionalFormatting>
  <conditionalFormatting sqref="K6:L16">
    <cfRule type="cellIs" dxfId="194" priority="7" operator="equal">
      <formula>0</formula>
    </cfRule>
    <cfRule type="cellIs" dxfId="193" priority="8" operator="lessThanOrEqual">
      <formula>0.001</formula>
    </cfRule>
    <cfRule type="cellIs" dxfId="192" priority="9" operator="greaterThanOrEqual">
      <formula>0.001</formula>
    </cfRule>
  </conditionalFormatting>
  <conditionalFormatting sqref="K61:M70">
    <cfRule type="cellIs" dxfId="191" priority="4" operator="greaterThanOrEqual">
      <formula>0.001</formula>
    </cfRule>
    <cfRule type="cellIs" dxfId="190" priority="5" operator="lessThanOrEqual">
      <formula>0.001</formula>
    </cfRule>
    <cfRule type="cellIs" dxfId="189" priority="6" operator="equal">
      <formula>0</formula>
    </cfRule>
  </conditionalFormatting>
  <conditionalFormatting sqref="P15">
    <cfRule type="cellIs" dxfId="188" priority="1" operator="lessThan">
      <formula>-0.01</formula>
    </cfRule>
    <cfRule type="cellIs" dxfId="187" priority="2" operator="greaterThan">
      <formula>0.01</formula>
    </cfRule>
    <cfRule type="cellIs" dxfId="186"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2"/>
  <sheetViews>
    <sheetView showGridLines="0" showRowColHeaders="0" zoomScale="55" zoomScaleNormal="5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4.28515625" style="6" customWidth="1"/>
    <col min="10" max="10" width="16" style="7" customWidth="1"/>
    <col min="11" max="11" width="16.85546875" style="7" customWidth="1"/>
    <col min="12" max="12" width="3.5703125" style="7" customWidth="1"/>
    <col min="13" max="13" width="16.85546875" style="7" customWidth="1"/>
    <col min="14" max="14" width="10.42578125" style="6" customWidth="1"/>
    <col min="15" max="15" width="1.5703125" style="6" customWidth="1"/>
    <col min="16" max="16" width="41.85546875" style="6" customWidth="1"/>
    <col min="17" max="16384" width="11.42578125" style="6"/>
  </cols>
  <sheetData>
    <row r="1" spans="1:39" ht="52.5" customHeight="1" x14ac:dyDescent="0.25">
      <c r="A1" s="1"/>
      <c r="B1" s="10"/>
      <c r="C1" s="11"/>
      <c r="D1" s="11"/>
      <c r="E1" s="11"/>
      <c r="F1" s="11"/>
      <c r="G1" s="11"/>
      <c r="H1"/>
      <c r="I1" s="9"/>
      <c r="J1" s="11"/>
      <c r="K1" s="11"/>
      <c r="L1" s="11"/>
      <c r="M1" s="11"/>
      <c r="N1" s="9"/>
      <c r="T1" s="134"/>
      <c r="U1" s="134"/>
      <c r="V1" s="134"/>
      <c r="W1" s="134"/>
      <c r="X1" s="134"/>
      <c r="Y1" s="134"/>
      <c r="Z1" s="134"/>
      <c r="AA1" s="134"/>
      <c r="AB1" s="134"/>
      <c r="AC1" s="134"/>
      <c r="AD1" s="134"/>
      <c r="AE1" s="134"/>
      <c r="AF1" s="134"/>
      <c r="AG1" s="134"/>
      <c r="AH1" s="134"/>
      <c r="AI1" s="134"/>
      <c r="AJ1" s="134"/>
      <c r="AK1" s="134"/>
      <c r="AL1" s="134"/>
    </row>
    <row r="2" spans="1:39" ht="28.5" x14ac:dyDescent="0.45">
      <c r="A2" s="1"/>
      <c r="B2" s="3"/>
      <c r="C2" s="2"/>
      <c r="D2" s="2"/>
      <c r="E2" s="2"/>
      <c r="F2" s="2"/>
      <c r="G2" s="2"/>
      <c r="H2" s="1"/>
      <c r="I2" s="9"/>
      <c r="J2" s="2"/>
      <c r="K2" s="2"/>
      <c r="L2" s="128"/>
      <c r="M2" s="2"/>
      <c r="N2" s="9"/>
      <c r="T2" s="134"/>
      <c r="U2" s="134"/>
      <c r="V2" s="134"/>
      <c r="W2" s="134"/>
      <c r="X2" s="134"/>
      <c r="Y2" s="134"/>
      <c r="Z2" s="134"/>
      <c r="AA2" s="134"/>
      <c r="AB2" s="134"/>
      <c r="AC2" s="134"/>
      <c r="AD2" s="134"/>
      <c r="AE2" s="134"/>
      <c r="AF2" s="134"/>
      <c r="AG2" s="134"/>
      <c r="AH2" s="134"/>
      <c r="AI2" s="134"/>
      <c r="AJ2" s="134"/>
      <c r="AK2" s="134"/>
      <c r="AL2" s="134"/>
    </row>
    <row r="3" spans="1:39" ht="24" customHeight="1" x14ac:dyDescent="0.3">
      <c r="A3" s="1"/>
      <c r="B3" s="14"/>
      <c r="C3" s="2"/>
      <c r="D3" s="2"/>
      <c r="E3" s="2"/>
      <c r="F3" s="2"/>
      <c r="G3" s="2"/>
      <c r="H3" s="1"/>
      <c r="I3" s="9"/>
      <c r="J3" s="2"/>
      <c r="K3" s="2"/>
      <c r="L3" s="128"/>
      <c r="M3" s="2"/>
      <c r="N3" s="9"/>
      <c r="T3" s="134"/>
      <c r="U3" s="134"/>
      <c r="V3" s="134"/>
      <c r="W3" s="134"/>
      <c r="X3" s="134"/>
      <c r="Y3" s="134"/>
      <c r="Z3" s="134"/>
      <c r="AA3" s="134"/>
      <c r="AB3" s="134"/>
      <c r="AC3" s="134"/>
      <c r="AD3" s="134"/>
      <c r="AE3" s="134"/>
      <c r="AF3" s="134"/>
      <c r="AG3" s="134"/>
      <c r="AH3" s="134"/>
      <c r="AI3" s="134"/>
      <c r="AJ3" s="134"/>
      <c r="AK3" s="134"/>
      <c r="AL3" s="134"/>
    </row>
    <row r="4" spans="1:39" ht="18.75" customHeight="1" thickBot="1" x14ac:dyDescent="0.3">
      <c r="A4" s="1"/>
      <c r="B4"/>
      <c r="C4"/>
      <c r="D4"/>
      <c r="E4"/>
      <c r="F4"/>
      <c r="G4"/>
      <c r="H4" s="1"/>
      <c r="I4" s="9"/>
      <c r="J4"/>
      <c r="K4"/>
      <c r="L4" s="9"/>
      <c r="M4"/>
      <c r="N4" s="9"/>
      <c r="P4" s="90" t="s">
        <v>101</v>
      </c>
      <c r="T4" s="134"/>
      <c r="U4" s="134"/>
      <c r="V4" s="134"/>
      <c r="W4" s="134"/>
      <c r="X4" s="134"/>
      <c r="Y4" s="134"/>
      <c r="Z4" s="134"/>
      <c r="AA4" s="134"/>
      <c r="AB4" s="134"/>
      <c r="AC4" s="134"/>
      <c r="AD4" s="134"/>
      <c r="AE4" s="134"/>
      <c r="AF4" s="134"/>
      <c r="AG4" s="134"/>
      <c r="AH4" s="134"/>
      <c r="AI4" s="134"/>
      <c r="AJ4" s="134"/>
      <c r="AK4" s="134"/>
      <c r="AL4" s="134"/>
    </row>
    <row r="5" spans="1:39" ht="50.1" customHeight="1" thickBot="1" x14ac:dyDescent="0.3">
      <c r="A5" s="1"/>
      <c r="B5"/>
      <c r="C5" s="45" t="s">
        <v>90</v>
      </c>
      <c r="D5" s="46" t="s">
        <v>192</v>
      </c>
      <c r="E5" s="46" t="s">
        <v>205</v>
      </c>
      <c r="F5" s="130" t="s">
        <v>204</v>
      </c>
      <c r="G5" s="71" t="s">
        <v>200</v>
      </c>
      <c r="H5"/>
      <c r="I5" s="9"/>
      <c r="J5" s="45" t="s">
        <v>201</v>
      </c>
      <c r="K5" s="81" t="s">
        <v>203</v>
      </c>
      <c r="L5"/>
      <c r="M5" s="131" t="s">
        <v>202</v>
      </c>
      <c r="N5" s="9"/>
      <c r="T5" s="134"/>
      <c r="U5" s="134"/>
      <c r="V5" s="134"/>
      <c r="W5" s="91"/>
      <c r="X5" s="91"/>
      <c r="Y5" s="91"/>
      <c r="Z5" s="91"/>
      <c r="AA5" s="91"/>
      <c r="AB5" s="91"/>
      <c r="AC5" s="91"/>
      <c r="AD5" s="91"/>
      <c r="AE5" s="91"/>
      <c r="AF5" s="91"/>
      <c r="AG5" s="91"/>
      <c r="AH5" s="91"/>
      <c r="AI5" s="91"/>
      <c r="AJ5" s="91"/>
      <c r="AK5" s="91"/>
      <c r="AL5" s="134"/>
    </row>
    <row r="6" spans="1:39" s="8" customFormat="1" ht="18" customHeight="1" x14ac:dyDescent="0.25">
      <c r="A6" s="23"/>
      <c r="B6" s="47" t="s">
        <v>112</v>
      </c>
      <c r="C6" s="204">
        <v>344.38560000000001</v>
      </c>
      <c r="D6" s="203">
        <v>218.79679999999999</v>
      </c>
      <c r="E6" s="203">
        <v>207.6</v>
      </c>
      <c r="F6" s="202">
        <v>213.6</v>
      </c>
      <c r="G6" s="201">
        <v>327.9</v>
      </c>
      <c r="H6" s="5"/>
      <c r="I6" s="67"/>
      <c r="J6" s="200">
        <v>196.9</v>
      </c>
      <c r="K6" s="179">
        <f>+IF(ISERROR(J6/D6-1),"*",(J6/D6-1))</f>
        <v>-0.10007824611694494</v>
      </c>
      <c r="L6" s="205"/>
      <c r="M6" s="219">
        <f>+SUM(E6:G6,J6)</f>
        <v>945.99999999999989</v>
      </c>
      <c r="N6" s="67"/>
      <c r="T6" s="135"/>
      <c r="U6" s="135"/>
      <c r="V6" s="135"/>
      <c r="W6" s="95"/>
      <c r="X6" s="95"/>
      <c r="Y6" s="95"/>
      <c r="Z6" s="95"/>
      <c r="AA6" s="95"/>
      <c r="AB6" s="95"/>
      <c r="AC6" s="95"/>
      <c r="AD6" s="95"/>
      <c r="AE6" s="95"/>
      <c r="AF6" s="95"/>
      <c r="AG6" s="95"/>
      <c r="AH6" s="95"/>
      <c r="AI6" s="95"/>
      <c r="AJ6" s="95"/>
      <c r="AK6" s="95"/>
      <c r="AL6" s="135"/>
    </row>
    <row r="7" spans="1:39" s="8" customFormat="1" ht="18" customHeight="1" x14ac:dyDescent="0.25">
      <c r="A7" s="23"/>
      <c r="B7" s="48" t="s">
        <v>113</v>
      </c>
      <c r="C7" s="199">
        <v>132.11866678999999</v>
      </c>
      <c r="D7" s="198">
        <v>83.036767920000003</v>
      </c>
      <c r="E7" s="198">
        <v>79.3</v>
      </c>
      <c r="F7" s="197">
        <v>81.7</v>
      </c>
      <c r="G7" s="196">
        <v>127.3</v>
      </c>
      <c r="H7" s="5"/>
      <c r="I7" s="67"/>
      <c r="J7" s="195">
        <v>76.2</v>
      </c>
      <c r="K7" s="157">
        <f>+IF(ISERROR(J7/D7-1),"*",(J7/D7-1))</f>
        <v>-8.2334224841057568E-2</v>
      </c>
      <c r="L7" s="205"/>
      <c r="M7" s="217">
        <f>+SUM(E7:G7,J7)</f>
        <v>364.5</v>
      </c>
      <c r="N7" s="67"/>
      <c r="T7" s="135"/>
      <c r="U7" s="135"/>
      <c r="V7" s="135"/>
      <c r="W7" s="91"/>
      <c r="X7" s="91" t="str">
        <f>+C5</f>
        <v>TRIM 3 2015</v>
      </c>
      <c r="Y7" s="91" t="str">
        <f>+D5</f>
        <v>TRIM 4 2015</v>
      </c>
      <c r="Z7" s="91" t="str">
        <f>+E5</f>
        <v>TRIM 1 2016</v>
      </c>
      <c r="AA7" s="91" t="str">
        <f>+F5</f>
        <v>TRIM 2 2016</v>
      </c>
      <c r="AB7" s="91" t="str">
        <f>+G5</f>
        <v>TRIM 3 2016</v>
      </c>
      <c r="AC7" s="91" t="str">
        <f>+J5</f>
        <v>TRIM 4 2016</v>
      </c>
      <c r="AD7" s="95"/>
      <c r="AE7" s="95"/>
      <c r="AF7" s="95"/>
      <c r="AG7" s="95"/>
      <c r="AH7" s="95"/>
      <c r="AI7" s="95"/>
      <c r="AJ7" s="95"/>
      <c r="AK7" s="95"/>
      <c r="AL7" s="135"/>
    </row>
    <row r="8" spans="1:39" s="8" customFormat="1" ht="18" customHeight="1" x14ac:dyDescent="0.25">
      <c r="A8" s="23"/>
      <c r="B8" s="48" t="s">
        <v>114</v>
      </c>
      <c r="C8" s="199">
        <v>488.47300000000001</v>
      </c>
      <c r="D8" s="198">
        <v>309.17899999999997</v>
      </c>
      <c r="E8" s="198">
        <v>286.7</v>
      </c>
      <c r="F8" s="197">
        <v>290.89999999999998</v>
      </c>
      <c r="G8" s="196">
        <v>460.3</v>
      </c>
      <c r="H8" s="5"/>
      <c r="I8" s="67"/>
      <c r="J8" s="195">
        <v>281.2</v>
      </c>
      <c r="K8" s="157">
        <f>+IF(ISERROR(J8/D8-1),"*",(J8/D8-1))</f>
        <v>-9.0494503184239461E-2</v>
      </c>
      <c r="L8" s="205"/>
      <c r="M8" s="217">
        <f>+SUM(E8:G8,J8)</f>
        <v>1319.1</v>
      </c>
      <c r="N8" s="67"/>
      <c r="T8" s="135"/>
      <c r="U8" s="135"/>
      <c r="V8" s="135"/>
      <c r="W8" s="91" t="str">
        <f>+VLOOKUP($P$4,$B$5:$J$16,1,0)</f>
        <v>Volumen (Mio consumiciones)</v>
      </c>
      <c r="X8" s="91">
        <f>+VLOOKUP($P$4,$B$5:$J$16,2,0)</f>
        <v>344.38560000000001</v>
      </c>
      <c r="Y8" s="91">
        <f>+VLOOKUP($P$4,$B$5:$J$16,3,0)</f>
        <v>218.79679999999999</v>
      </c>
      <c r="Z8" s="91">
        <f>+VLOOKUP($P$4,$B$5:$J$16,4,0)</f>
        <v>207.6</v>
      </c>
      <c r="AA8" s="91">
        <f>+VLOOKUP($P$4,$B$5:$J$16,5,0)</f>
        <v>213.6</v>
      </c>
      <c r="AB8" s="91">
        <f>+VLOOKUP($P$4,$B$5:$J$16,6,0)</f>
        <v>327.9</v>
      </c>
      <c r="AC8" s="91">
        <f>+VLOOKUP($P$4,$B$5:$J$16,9,0)</f>
        <v>196.9</v>
      </c>
      <c r="AD8" s="95"/>
      <c r="AE8" s="95"/>
      <c r="AF8" s="95"/>
      <c r="AG8" s="95"/>
      <c r="AH8" s="95"/>
      <c r="AI8" s="95"/>
      <c r="AJ8" s="95"/>
      <c r="AK8" s="95"/>
      <c r="AL8" s="135"/>
    </row>
    <row r="9" spans="1:39" s="8" customFormat="1" ht="18" customHeight="1" x14ac:dyDescent="0.25">
      <c r="A9" s="23"/>
      <c r="B9" s="48" t="s">
        <v>158</v>
      </c>
      <c r="C9" s="199">
        <v>66.8</v>
      </c>
      <c r="D9" s="198">
        <v>54.7</v>
      </c>
      <c r="E9" s="198">
        <v>54.4</v>
      </c>
      <c r="F9" s="197">
        <v>55.8</v>
      </c>
      <c r="G9" s="196">
        <v>64.8</v>
      </c>
      <c r="H9" s="5"/>
      <c r="I9" s="67"/>
      <c r="J9" s="195">
        <v>53.9</v>
      </c>
      <c r="K9" s="170">
        <f>+IF(ISERROR(J9-D9),"*",(J9-D9))</f>
        <v>-0.80000000000000426</v>
      </c>
      <c r="L9" s="209"/>
      <c r="M9" s="217"/>
      <c r="N9" s="67"/>
      <c r="T9" s="135"/>
      <c r="U9" s="135"/>
      <c r="V9" s="135"/>
      <c r="W9" s="95"/>
      <c r="X9" s="95"/>
      <c r="Y9" s="95"/>
      <c r="Z9" s="95"/>
      <c r="AA9" s="95"/>
      <c r="AB9" s="95"/>
      <c r="AC9" s="95"/>
      <c r="AD9" s="95"/>
      <c r="AE9" s="95"/>
      <c r="AF9" s="95"/>
      <c r="AG9" s="95"/>
      <c r="AH9" s="95"/>
      <c r="AI9" s="95"/>
      <c r="AJ9" s="95"/>
      <c r="AK9" s="95"/>
      <c r="AL9" s="135"/>
    </row>
    <row r="10" spans="1:39" s="8" customFormat="1" ht="18" customHeight="1" x14ac:dyDescent="0.25">
      <c r="A10" s="23"/>
      <c r="B10" s="48" t="s">
        <v>115</v>
      </c>
      <c r="C10" s="199">
        <v>8.5</v>
      </c>
      <c r="D10" s="198">
        <v>7</v>
      </c>
      <c r="E10" s="198">
        <v>6.7</v>
      </c>
      <c r="F10" s="197">
        <v>6.7</v>
      </c>
      <c r="G10" s="196">
        <v>8.6999999999999993</v>
      </c>
      <c r="H10" s="5"/>
      <c r="I10" s="67"/>
      <c r="J10" s="195">
        <v>6.4</v>
      </c>
      <c r="K10" s="157">
        <f t="shared" ref="K10:K16" si="0">+IF(ISERROR(J10/D10-1),"*",(J10/D10-1))</f>
        <v>-8.5714285714285632E-2</v>
      </c>
      <c r="L10" s="205"/>
      <c r="M10" s="217"/>
      <c r="N10" s="67"/>
      <c r="T10" s="135"/>
      <c r="U10" s="135"/>
      <c r="V10" s="135"/>
      <c r="W10" s="95"/>
      <c r="X10" s="95"/>
      <c r="Y10" s="95"/>
      <c r="Z10" s="95"/>
      <c r="AA10" s="95"/>
      <c r="AB10" s="95"/>
      <c r="AC10" s="95"/>
      <c r="AD10" s="95"/>
      <c r="AE10" s="95"/>
      <c r="AF10" s="95"/>
      <c r="AG10" s="95"/>
      <c r="AH10" s="95"/>
      <c r="AI10" s="95"/>
      <c r="AJ10" s="95"/>
      <c r="AK10" s="95"/>
      <c r="AL10" s="135"/>
      <c r="AM10" s="95"/>
    </row>
    <row r="11" spans="1:39" s="8" customFormat="1" ht="18" customHeight="1" x14ac:dyDescent="0.25">
      <c r="A11" s="23"/>
      <c r="B11" s="48" t="s">
        <v>108</v>
      </c>
      <c r="C11" s="199">
        <v>14.4</v>
      </c>
      <c r="D11" s="198">
        <v>11.2</v>
      </c>
      <c r="E11" s="198">
        <v>10.7</v>
      </c>
      <c r="F11" s="197">
        <v>10.7</v>
      </c>
      <c r="G11" s="196">
        <v>14.2</v>
      </c>
      <c r="H11" s="5"/>
      <c r="I11" s="67"/>
      <c r="J11" s="195">
        <v>10.199999999999999</v>
      </c>
      <c r="K11" s="157">
        <f t="shared" si="0"/>
        <v>-8.9285714285714302E-2</v>
      </c>
      <c r="L11" s="205"/>
      <c r="M11" s="217"/>
      <c r="N11" s="67"/>
      <c r="T11" s="135"/>
      <c r="U11" s="135"/>
      <c r="V11" s="135"/>
      <c r="W11" s="95"/>
      <c r="X11" s="95"/>
      <c r="Y11" s="95"/>
      <c r="Z11" s="95"/>
      <c r="AA11" s="95"/>
      <c r="AB11" s="95"/>
      <c r="AC11" s="95"/>
      <c r="AD11" s="95"/>
      <c r="AE11" s="95"/>
      <c r="AF11" s="95"/>
      <c r="AG11" s="95"/>
      <c r="AH11" s="95"/>
      <c r="AI11" s="95"/>
      <c r="AJ11" s="95"/>
      <c r="AK11" s="95"/>
      <c r="AL11" s="135"/>
      <c r="AM11" s="95"/>
    </row>
    <row r="12" spans="1:39" s="8" customFormat="1" ht="18" customHeight="1" x14ac:dyDescent="0.25">
      <c r="A12" s="23"/>
      <c r="B12" s="48" t="s">
        <v>109</v>
      </c>
      <c r="C12" s="199">
        <v>5.5237805412289234</v>
      </c>
      <c r="D12" s="198">
        <v>4.2360986339274511</v>
      </c>
      <c r="E12" s="198">
        <v>4.0999999999999996</v>
      </c>
      <c r="F12" s="197">
        <v>4.0999999999999996</v>
      </c>
      <c r="G12" s="196">
        <v>5.5</v>
      </c>
      <c r="H12" s="5"/>
      <c r="I12" s="67"/>
      <c r="J12" s="195">
        <v>4</v>
      </c>
      <c r="K12" s="157">
        <f t="shared" si="0"/>
        <v>-5.5734923648025347E-2</v>
      </c>
      <c r="L12" s="205"/>
      <c r="M12" s="217"/>
      <c r="N12" s="67"/>
      <c r="T12" s="135"/>
      <c r="U12" s="135"/>
      <c r="V12" s="135"/>
      <c r="W12" s="95"/>
      <c r="X12" s="95"/>
      <c r="Y12" s="95"/>
      <c r="Z12" s="95"/>
      <c r="AA12" s="95"/>
      <c r="AB12" s="95"/>
      <c r="AC12" s="95"/>
      <c r="AD12" s="95"/>
      <c r="AE12" s="95"/>
      <c r="AF12" s="95"/>
      <c r="AG12" s="95"/>
      <c r="AH12" s="95"/>
      <c r="AI12" s="95"/>
      <c r="AJ12" s="95"/>
      <c r="AK12" s="95"/>
      <c r="AL12" s="135"/>
      <c r="AM12" s="95"/>
    </row>
    <row r="13" spans="1:39" s="8" customFormat="1" ht="18" customHeight="1" x14ac:dyDescent="0.25">
      <c r="A13" s="23"/>
      <c r="B13" s="48" t="s">
        <v>110</v>
      </c>
      <c r="C13" s="199">
        <v>1.69</v>
      </c>
      <c r="D13" s="198">
        <v>1.6</v>
      </c>
      <c r="E13" s="198">
        <v>1.6</v>
      </c>
      <c r="F13" s="197">
        <v>1.6</v>
      </c>
      <c r="G13" s="196">
        <v>1.6</v>
      </c>
      <c r="H13" s="5"/>
      <c r="I13" s="67"/>
      <c r="J13" s="195">
        <v>1.6</v>
      </c>
      <c r="K13" s="157">
        <f t="shared" si="0"/>
        <v>0</v>
      </c>
      <c r="L13" s="205"/>
      <c r="M13" s="217"/>
      <c r="N13" s="67"/>
      <c r="T13" s="135"/>
      <c r="U13" s="135"/>
      <c r="V13" s="135"/>
      <c r="W13" s="95"/>
      <c r="X13" s="95"/>
      <c r="Y13" s="95"/>
      <c r="Z13" s="95"/>
      <c r="AA13" s="95"/>
      <c r="AB13" s="95"/>
      <c r="AC13" s="95"/>
      <c r="AD13" s="95"/>
      <c r="AE13" s="95"/>
      <c r="AF13" s="95"/>
      <c r="AG13" s="95"/>
      <c r="AH13" s="95"/>
      <c r="AI13" s="95"/>
      <c r="AJ13" s="95"/>
      <c r="AK13" s="95"/>
      <c r="AL13" s="135"/>
      <c r="AM13" s="95"/>
    </row>
    <row r="14" spans="1:39" s="8" customFormat="1" ht="18" customHeight="1" x14ac:dyDescent="0.25">
      <c r="A14" s="23"/>
      <c r="B14" s="49" t="s">
        <v>156</v>
      </c>
      <c r="C14" s="199">
        <v>3.6902697004907559</v>
      </c>
      <c r="D14" s="198">
        <v>2.3192528921963489</v>
      </c>
      <c r="E14" s="198">
        <v>2.2000000000000002</v>
      </c>
      <c r="F14" s="197">
        <v>2.2999999999999998</v>
      </c>
      <c r="G14" s="196">
        <v>3.6</v>
      </c>
      <c r="H14" s="5"/>
      <c r="I14" s="67"/>
      <c r="J14" s="195">
        <v>2.1</v>
      </c>
      <c r="K14" s="157">
        <f t="shared" si="0"/>
        <v>-9.453600033617493E-2</v>
      </c>
      <c r="L14" s="205"/>
      <c r="M14" s="217">
        <f>+SUM(E14:G14,J14)</f>
        <v>10.199999999999999</v>
      </c>
      <c r="N14" s="67"/>
      <c r="T14" s="135"/>
      <c r="U14" s="135"/>
      <c r="V14" s="135"/>
      <c r="W14" s="95" t="s">
        <v>117</v>
      </c>
      <c r="X14" s="95">
        <v>83.036767920000003</v>
      </c>
      <c r="Y14" s="95">
        <v>49.034326230000005</v>
      </c>
      <c r="Z14" s="95">
        <v>29.687495210000002</v>
      </c>
      <c r="AA14" s="95">
        <v>19.34683102</v>
      </c>
      <c r="AB14" s="95">
        <v>44.465688069999999</v>
      </c>
      <c r="AC14" s="95">
        <v>4.3986329199999989</v>
      </c>
      <c r="AD14" s="95">
        <v>11.7293676</v>
      </c>
      <c r="AE14" s="95">
        <v>3.0756420900000001</v>
      </c>
      <c r="AF14" s="95">
        <v>2.8582769699999999</v>
      </c>
      <c r="AG14" s="95">
        <v>8.3294026800000012</v>
      </c>
      <c r="AH14" s="95">
        <v>1.8561274800000001</v>
      </c>
      <c r="AI14" s="95">
        <v>1.8855333199999997</v>
      </c>
      <c r="AJ14" s="95">
        <v>4.2680915499999994</v>
      </c>
      <c r="AK14" s="95"/>
      <c r="AL14" s="135"/>
      <c r="AM14" s="95"/>
    </row>
    <row r="15" spans="1:39" s="8" customFormat="1" ht="18" customHeight="1" x14ac:dyDescent="0.25">
      <c r="A15" s="23"/>
      <c r="B15" s="49" t="s">
        <v>116</v>
      </c>
      <c r="C15" s="199">
        <v>13.643773095841283</v>
      </c>
      <c r="D15" s="198">
        <v>8.6355033790237972</v>
      </c>
      <c r="E15" s="198">
        <v>8</v>
      </c>
      <c r="F15" s="197">
        <v>8.1</v>
      </c>
      <c r="G15" s="196">
        <v>12.9</v>
      </c>
      <c r="H15" s="5"/>
      <c r="I15" s="67"/>
      <c r="J15" s="195">
        <v>7.9</v>
      </c>
      <c r="K15" s="157">
        <f t="shared" si="0"/>
        <v>-8.517203302941001E-2</v>
      </c>
      <c r="L15" s="205"/>
      <c r="M15" s="217">
        <f>+SUM(E15:G15,J15)</f>
        <v>36.9</v>
      </c>
      <c r="N15" s="67"/>
      <c r="T15" s="135"/>
      <c r="U15" s="135"/>
      <c r="V15" s="135"/>
      <c r="W15" s="95" t="s">
        <v>117</v>
      </c>
      <c r="X15" s="95">
        <v>76.24502677000001</v>
      </c>
      <c r="Y15" s="95">
        <v>43.17302079000001</v>
      </c>
      <c r="Z15" s="95">
        <v>24.712631179999999</v>
      </c>
      <c r="AA15" s="95">
        <v>18.460389610000004</v>
      </c>
      <c r="AB15" s="95">
        <v>39.28362474</v>
      </c>
      <c r="AC15" s="95">
        <v>3.7139800899999997</v>
      </c>
      <c r="AD15" s="95">
        <v>10.832760460000001</v>
      </c>
      <c r="AE15" s="95">
        <v>2.9634787500000006</v>
      </c>
      <c r="AF15" s="95">
        <v>2.9953166800000002</v>
      </c>
      <c r="AG15" s="95">
        <v>8.22326537</v>
      </c>
      <c r="AH15" s="95">
        <v>2.46203985</v>
      </c>
      <c r="AI15" s="95">
        <v>1.8480509700000001</v>
      </c>
      <c r="AJ15" s="95">
        <v>3.7470939000000003</v>
      </c>
      <c r="AK15" s="95"/>
      <c r="AL15" s="135"/>
      <c r="AM15" s="95"/>
    </row>
    <row r="16" spans="1:39" s="8" customFormat="1" ht="18" customHeight="1" thickBot="1" x14ac:dyDescent="0.3">
      <c r="A16" s="23"/>
      <c r="B16" s="50" t="s">
        <v>111</v>
      </c>
      <c r="C16" s="194">
        <v>3.6972292550939692</v>
      </c>
      <c r="D16" s="193">
        <v>3.7233987755625542</v>
      </c>
      <c r="E16" s="193">
        <v>3.6</v>
      </c>
      <c r="F16" s="192">
        <v>3.6</v>
      </c>
      <c r="G16" s="191">
        <v>3.6</v>
      </c>
      <c r="H16" s="5"/>
      <c r="I16" s="67"/>
      <c r="J16" s="190">
        <v>3.7</v>
      </c>
      <c r="K16" s="151">
        <f t="shared" si="0"/>
        <v>-6.2842518282287818E-3</v>
      </c>
      <c r="L16" s="205"/>
      <c r="M16" s="215">
        <f>+M8/M7</f>
        <v>3.6189300411522631</v>
      </c>
      <c r="N16" s="67"/>
      <c r="T16" s="135"/>
      <c r="U16" s="135"/>
      <c r="V16" s="135"/>
      <c r="W16" s="95"/>
      <c r="X16" s="95"/>
      <c r="Y16" s="95"/>
      <c r="Z16" s="95"/>
      <c r="AA16" s="95"/>
      <c r="AB16" s="95"/>
      <c r="AC16" s="95"/>
      <c r="AD16" s="95"/>
      <c r="AE16" s="95"/>
      <c r="AF16" s="95"/>
      <c r="AG16" s="95"/>
      <c r="AH16" s="95"/>
      <c r="AI16" s="95"/>
      <c r="AJ16" s="95"/>
      <c r="AK16" s="95"/>
      <c r="AL16" s="135"/>
      <c r="AM16" s="95"/>
    </row>
    <row r="17" spans="1:39" s="8" customFormat="1" ht="12.95" customHeight="1" x14ac:dyDescent="0.25">
      <c r="A17" s="23"/>
      <c r="B17" s="43" t="s">
        <v>161</v>
      </c>
      <c r="C17" s="189"/>
      <c r="D17" s="189"/>
      <c r="E17" s="189"/>
      <c r="F17" s="189"/>
      <c r="G17" s="189"/>
      <c r="H17" s="5"/>
      <c r="I17" s="67"/>
      <c r="J17" s="189"/>
      <c r="K17" s="189"/>
      <c r="L17" s="214"/>
      <c r="M17" s="189"/>
      <c r="N17" s="67"/>
      <c r="T17" s="135"/>
      <c r="U17" s="135"/>
      <c r="V17" s="135"/>
      <c r="W17" s="95"/>
      <c r="X17" s="95" t="s">
        <v>61</v>
      </c>
      <c r="Y17" s="95" t="s">
        <v>141</v>
      </c>
      <c r="Z17" s="95" t="s">
        <v>142</v>
      </c>
      <c r="AA17" s="95" t="s">
        <v>143</v>
      </c>
      <c r="AB17" s="95" t="s">
        <v>144</v>
      </c>
      <c r="AC17" s="95" t="s">
        <v>145</v>
      </c>
      <c r="AD17" s="95" t="s">
        <v>146</v>
      </c>
      <c r="AE17" s="95" t="s">
        <v>147</v>
      </c>
      <c r="AF17" s="95" t="s">
        <v>148</v>
      </c>
      <c r="AG17" s="95" t="s">
        <v>149</v>
      </c>
      <c r="AH17" s="95" t="s">
        <v>150</v>
      </c>
      <c r="AI17" s="95" t="s">
        <v>151</v>
      </c>
      <c r="AJ17" s="95" t="s">
        <v>152</v>
      </c>
      <c r="AK17" s="95"/>
      <c r="AL17" s="135"/>
      <c r="AM17" s="95"/>
    </row>
    <row r="18" spans="1:39" s="8" customFormat="1" ht="12.95" customHeight="1" x14ac:dyDescent="0.25">
      <c r="A18" s="23"/>
      <c r="B18" s="43" t="s">
        <v>157</v>
      </c>
      <c r="C18" s="189"/>
      <c r="D18" s="189"/>
      <c r="E18" s="189"/>
      <c r="F18" s="189"/>
      <c r="G18" s="189"/>
      <c r="H18" s="5"/>
      <c r="I18" s="67"/>
      <c r="J18" s="189"/>
      <c r="K18" s="189"/>
      <c r="L18" s="214"/>
      <c r="M18" s="189"/>
      <c r="N18" s="67"/>
      <c r="T18" s="135"/>
      <c r="U18" s="135"/>
      <c r="V18" s="135"/>
      <c r="W18" s="95"/>
      <c r="X18" s="95"/>
      <c r="Y18" s="95"/>
      <c r="Z18" s="95"/>
      <c r="AA18" s="95"/>
      <c r="AB18" s="95"/>
      <c r="AC18" s="95"/>
      <c r="AD18" s="95"/>
      <c r="AE18" s="95"/>
      <c r="AF18" s="95"/>
      <c r="AG18" s="95"/>
      <c r="AH18" s="95"/>
      <c r="AI18" s="95"/>
      <c r="AJ18" s="95"/>
      <c r="AK18" s="95"/>
      <c r="AL18" s="135"/>
      <c r="AM18" s="95"/>
    </row>
    <row r="19" spans="1:39" ht="12.95" customHeight="1" x14ac:dyDescent="0.25">
      <c r="A19" s="1"/>
      <c r="B19" s="43"/>
      <c r="C19" s="147"/>
      <c r="D19" s="147"/>
      <c r="E19" s="147"/>
      <c r="F19" s="147"/>
      <c r="G19" s="147"/>
      <c r="H19"/>
      <c r="I19" s="9"/>
      <c r="J19" s="147"/>
      <c r="K19" s="147"/>
      <c r="L19" s="128"/>
      <c r="M19" s="147"/>
      <c r="N19" s="9"/>
      <c r="T19" s="134"/>
      <c r="U19" s="134"/>
      <c r="V19" s="134"/>
      <c r="W19" s="91" t="s">
        <v>192</v>
      </c>
      <c r="X19" s="91">
        <f t="shared" ref="X19:AJ19" si="1">+X14/$X14*100</f>
        <v>100</v>
      </c>
      <c r="Y19" s="113">
        <f t="shared" si="1"/>
        <v>59.051342505576656</v>
      </c>
      <c r="Z19" s="113">
        <f t="shared" si="1"/>
        <v>35.752228745947555</v>
      </c>
      <c r="AA19" s="113">
        <f t="shared" si="1"/>
        <v>23.299113759629094</v>
      </c>
      <c r="AB19" s="113">
        <f t="shared" si="1"/>
        <v>53.549396470777275</v>
      </c>
      <c r="AC19" s="113">
        <f t="shared" si="1"/>
        <v>5.2972111393325996</v>
      </c>
      <c r="AD19" s="113">
        <f t="shared" si="1"/>
        <v>14.125510775299452</v>
      </c>
      <c r="AE19" s="113">
        <f t="shared" si="1"/>
        <v>3.7039520769439891</v>
      </c>
      <c r="AF19" s="113">
        <f t="shared" si="1"/>
        <v>3.4421823507795315</v>
      </c>
      <c r="AG19" s="113">
        <f t="shared" si="1"/>
        <v>10.030981321460857</v>
      </c>
      <c r="AH19" s="113">
        <f t="shared" si="1"/>
        <v>2.2353079563359768</v>
      </c>
      <c r="AI19" s="113">
        <f t="shared" si="1"/>
        <v>2.2707209917136666</v>
      </c>
      <c r="AJ19" s="113">
        <f t="shared" si="1"/>
        <v>5.1400020218898703</v>
      </c>
      <c r="AK19" s="91"/>
      <c r="AL19" s="134"/>
      <c r="AM19" s="91"/>
    </row>
    <row r="20" spans="1:39" ht="24.75" customHeight="1" x14ac:dyDescent="0.25">
      <c r="A20" s="1"/>
      <c r="B20" s="12"/>
      <c r="C20" s="13"/>
      <c r="D20" s="13"/>
      <c r="E20" s="13"/>
      <c r="F20" s="13"/>
      <c r="G20" s="13"/>
      <c r="H20" s="9"/>
      <c r="I20" s="9"/>
      <c r="J20" s="13"/>
      <c r="K20" s="13"/>
      <c r="L20" s="13"/>
      <c r="M20" s="13"/>
      <c r="N20" s="9"/>
      <c r="P20" s="98"/>
      <c r="Q20" s="99"/>
      <c r="R20" s="99"/>
      <c r="S20" s="100"/>
      <c r="T20" s="134"/>
      <c r="U20" s="134"/>
      <c r="V20" s="134"/>
      <c r="W20" s="91" t="s">
        <v>201</v>
      </c>
      <c r="X20" s="91">
        <f t="shared" ref="X20:AJ20" si="2">+X15/$X15*100</f>
        <v>100</v>
      </c>
      <c r="Y20" s="113">
        <f t="shared" si="2"/>
        <v>56.624048307091968</v>
      </c>
      <c r="Z20" s="113">
        <f t="shared" si="2"/>
        <v>32.412122110662871</v>
      </c>
      <c r="AA20" s="113">
        <f t="shared" si="2"/>
        <v>24.211926196429086</v>
      </c>
      <c r="AB20" s="113">
        <f t="shared" si="2"/>
        <v>51.522868315729752</v>
      </c>
      <c r="AC20" s="113">
        <f t="shared" si="2"/>
        <v>4.8711112676287138</v>
      </c>
      <c r="AD20" s="113">
        <f t="shared" si="2"/>
        <v>14.20782563652053</v>
      </c>
      <c r="AE20" s="113">
        <f t="shared" si="2"/>
        <v>3.8867830146346476</v>
      </c>
      <c r="AF20" s="113">
        <f t="shared" si="2"/>
        <v>3.9285404004586986</v>
      </c>
      <c r="AG20" s="113">
        <f t="shared" si="2"/>
        <v>10.785313768472035</v>
      </c>
      <c r="AH20" s="113">
        <f t="shared" si="2"/>
        <v>3.2291153328950424</v>
      </c>
      <c r="AI20" s="113">
        <f t="shared" si="2"/>
        <v>2.4238314920851325</v>
      </c>
      <c r="AJ20" s="113">
        <f t="shared" si="2"/>
        <v>4.914542047841949</v>
      </c>
      <c r="AK20" s="91"/>
      <c r="AL20" s="134"/>
      <c r="AM20" s="91"/>
    </row>
    <row r="21" spans="1:39" ht="29.25" customHeight="1" thickBot="1" x14ac:dyDescent="0.3">
      <c r="A21" s="1"/>
      <c r="B21" s="12"/>
      <c r="C21" s="13"/>
      <c r="D21" s="13"/>
      <c r="E21" s="13"/>
      <c r="F21" s="13"/>
      <c r="G21" s="13"/>
      <c r="H21" s="9"/>
      <c r="I21" s="9"/>
      <c r="J21" s="13"/>
      <c r="K21" s="13"/>
      <c r="L21" s="13"/>
      <c r="M21" s="13"/>
      <c r="N21" s="9"/>
      <c r="P21" s="101"/>
      <c r="Q21" s="96"/>
      <c r="R21" s="96"/>
      <c r="S21" s="102"/>
      <c r="T21" s="134"/>
      <c r="U21" s="134"/>
      <c r="V21" s="134"/>
      <c r="W21" s="91"/>
      <c r="X21" s="91"/>
      <c r="Y21" s="91"/>
      <c r="Z21" s="91"/>
      <c r="AA21" s="91"/>
      <c r="AB21" s="91"/>
      <c r="AC21" s="91"/>
      <c r="AD21" s="91"/>
      <c r="AE21" s="91"/>
      <c r="AF21" s="91"/>
      <c r="AG21" s="91"/>
      <c r="AH21" s="91"/>
      <c r="AI21" s="91"/>
      <c r="AJ21" s="91"/>
      <c r="AK21" s="91"/>
      <c r="AL21" s="134"/>
      <c r="AM21" s="91"/>
    </row>
    <row r="22" spans="1:39"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01"/>
      <c r="Q22" s="96"/>
      <c r="R22" s="96"/>
      <c r="S22" s="102"/>
      <c r="T22" s="134"/>
      <c r="U22" s="134"/>
      <c r="V22" s="134"/>
      <c r="W22" s="91"/>
      <c r="X22" s="91"/>
      <c r="Y22" s="91"/>
      <c r="Z22" s="91"/>
      <c r="AA22" s="91"/>
      <c r="AB22" s="91"/>
      <c r="AC22" s="91"/>
      <c r="AD22" s="91"/>
      <c r="AE22" s="91"/>
      <c r="AF22" s="91"/>
      <c r="AG22" s="91"/>
      <c r="AH22" s="91"/>
      <c r="AI22" s="91"/>
      <c r="AJ22" s="91"/>
      <c r="AK22" s="91"/>
      <c r="AL22" s="134"/>
      <c r="AM22" s="91"/>
    </row>
    <row r="23" spans="1:39" s="8" customFormat="1" ht="18" customHeight="1" x14ac:dyDescent="0.25">
      <c r="A23" s="23"/>
      <c r="B23" s="26" t="s">
        <v>6</v>
      </c>
      <c r="C23" s="176">
        <v>100</v>
      </c>
      <c r="D23" s="175">
        <v>100</v>
      </c>
      <c r="E23" s="175">
        <v>100</v>
      </c>
      <c r="F23" s="174">
        <v>100</v>
      </c>
      <c r="G23" s="173">
        <v>100</v>
      </c>
      <c r="H23" s="35"/>
      <c r="I23" s="69"/>
      <c r="J23" s="172">
        <v>100</v>
      </c>
      <c r="K23" s="171">
        <f t="shared" ref="K23:K28" si="3">+IF(ISERROR(J23-D23),"*",(J23-D23))</f>
        <v>0</v>
      </c>
      <c r="L23" s="211"/>
      <c r="M23" s="211"/>
      <c r="N23" s="67"/>
      <c r="P23" s="103"/>
      <c r="Q23" s="97"/>
      <c r="R23" s="97"/>
      <c r="S23" s="104"/>
      <c r="T23" s="135"/>
      <c r="U23" s="135"/>
      <c r="V23" s="135"/>
      <c r="W23" s="135"/>
      <c r="X23" s="135"/>
      <c r="Y23" s="135"/>
      <c r="Z23" s="135"/>
      <c r="AA23" s="135"/>
      <c r="AB23" s="135"/>
      <c r="AC23" s="135"/>
      <c r="AD23" s="135"/>
      <c r="AE23" s="135"/>
      <c r="AF23" s="135"/>
      <c r="AG23" s="135"/>
      <c r="AH23" s="135"/>
      <c r="AI23" s="135"/>
      <c r="AJ23" s="135"/>
      <c r="AK23" s="135"/>
      <c r="AL23" s="135"/>
    </row>
    <row r="24" spans="1:39" s="8" customFormat="1" ht="18" customHeight="1" x14ac:dyDescent="0.25">
      <c r="A24" s="23"/>
      <c r="B24" s="28" t="s">
        <v>17</v>
      </c>
      <c r="C24" s="162">
        <v>9.3920913069536009</v>
      </c>
      <c r="D24" s="161">
        <v>10.09763853950332</v>
      </c>
      <c r="E24" s="161">
        <v>11.1</v>
      </c>
      <c r="F24" s="160">
        <v>10.8</v>
      </c>
      <c r="G24" s="159">
        <v>9.6999999999999993</v>
      </c>
      <c r="H24" s="35"/>
      <c r="I24" s="69"/>
      <c r="J24" s="158">
        <v>10.199999999999999</v>
      </c>
      <c r="K24" s="170">
        <f t="shared" si="3"/>
        <v>0.10236146049667916</v>
      </c>
      <c r="L24" s="209"/>
      <c r="M24" s="209"/>
      <c r="N24" s="67"/>
      <c r="P24" s="103"/>
      <c r="Q24" s="97"/>
      <c r="R24" s="97"/>
      <c r="S24" s="104"/>
      <c r="T24" s="135"/>
      <c r="U24" s="135"/>
      <c r="V24" s="135"/>
      <c r="W24" s="135"/>
      <c r="X24" s="135"/>
      <c r="Y24" s="135"/>
      <c r="Z24" s="135"/>
      <c r="AA24" s="135"/>
      <c r="AB24" s="135"/>
      <c r="AC24" s="135"/>
      <c r="AD24" s="135"/>
      <c r="AE24" s="135"/>
      <c r="AF24" s="135"/>
      <c r="AG24" s="135"/>
      <c r="AH24" s="135"/>
      <c r="AI24" s="135"/>
      <c r="AJ24" s="135"/>
      <c r="AK24" s="135"/>
      <c r="AL24" s="135"/>
    </row>
    <row r="25" spans="1:39" s="8" customFormat="1" ht="18" customHeight="1" x14ac:dyDescent="0.25">
      <c r="A25" s="23"/>
      <c r="B25" s="29" t="s">
        <v>0</v>
      </c>
      <c r="C25" s="162">
        <v>6.4694313583378626</v>
      </c>
      <c r="D25" s="161">
        <v>6.3223776581741591</v>
      </c>
      <c r="E25" s="161">
        <v>6.7</v>
      </c>
      <c r="F25" s="160">
        <v>5.9</v>
      </c>
      <c r="G25" s="159">
        <v>6.5</v>
      </c>
      <c r="H25" s="35"/>
      <c r="I25" s="69"/>
      <c r="J25" s="158">
        <v>6.4</v>
      </c>
      <c r="K25" s="170">
        <f t="shared" si="3"/>
        <v>7.7622341825841268E-2</v>
      </c>
      <c r="L25" s="209"/>
      <c r="M25" s="209"/>
      <c r="N25" s="67"/>
      <c r="P25" s="103"/>
      <c r="Q25" s="97"/>
      <c r="R25" s="97"/>
      <c r="S25" s="104"/>
      <c r="T25" s="135"/>
      <c r="U25" s="135"/>
      <c r="V25" s="135"/>
      <c r="W25" s="135"/>
      <c r="X25" s="135"/>
      <c r="Y25" s="135"/>
      <c r="Z25" s="135"/>
      <c r="AA25" s="135"/>
      <c r="AB25" s="135"/>
      <c r="AC25" s="135"/>
      <c r="AD25" s="135"/>
      <c r="AE25" s="135"/>
      <c r="AF25" s="135"/>
      <c r="AG25" s="135"/>
      <c r="AH25" s="135"/>
      <c r="AI25" s="135"/>
      <c r="AJ25" s="135"/>
      <c r="AK25" s="135"/>
      <c r="AL25" s="135"/>
    </row>
    <row r="26" spans="1:39" s="8" customFormat="1" ht="18" customHeight="1" x14ac:dyDescent="0.25">
      <c r="A26" s="23"/>
      <c r="B26" s="29" t="s">
        <v>1</v>
      </c>
      <c r="C26" s="162">
        <v>16.156967654861294</v>
      </c>
      <c r="D26" s="161">
        <v>15.615840816684704</v>
      </c>
      <c r="E26" s="161">
        <v>15</v>
      </c>
      <c r="F26" s="160">
        <v>13.8</v>
      </c>
      <c r="G26" s="159">
        <v>13.6</v>
      </c>
      <c r="H26" s="35"/>
      <c r="I26" s="69"/>
      <c r="J26" s="158">
        <v>14.3</v>
      </c>
      <c r="K26" s="170">
        <f t="shared" si="3"/>
        <v>-1.3158408166847035</v>
      </c>
      <c r="L26" s="209"/>
      <c r="M26" s="209"/>
      <c r="N26" s="67"/>
      <c r="P26" s="103"/>
      <c r="Q26" s="97"/>
      <c r="R26" s="97"/>
      <c r="S26" s="104"/>
      <c r="T26" s="135"/>
      <c r="U26" s="135"/>
      <c r="V26" s="135"/>
      <c r="W26" s="135"/>
      <c r="X26" s="135"/>
      <c r="Y26" s="135"/>
      <c r="Z26" s="135"/>
      <c r="AA26" s="135"/>
      <c r="AB26" s="135"/>
      <c r="AC26" s="135"/>
      <c r="AD26" s="135"/>
      <c r="AE26" s="135"/>
      <c r="AF26" s="135"/>
      <c r="AG26" s="135"/>
      <c r="AH26" s="135"/>
      <c r="AI26" s="135"/>
      <c r="AJ26" s="135"/>
      <c r="AK26" s="135"/>
      <c r="AL26" s="135"/>
    </row>
    <row r="27" spans="1:39" s="8" customFormat="1" ht="18" customHeight="1" x14ac:dyDescent="0.25">
      <c r="A27" s="23"/>
      <c r="B27" s="29" t="s">
        <v>2</v>
      </c>
      <c r="C27" s="162">
        <v>34.676536998062637</v>
      </c>
      <c r="D27" s="161">
        <v>34.415777561646237</v>
      </c>
      <c r="E27" s="161">
        <v>34.9</v>
      </c>
      <c r="F27" s="160">
        <v>35.700000000000003</v>
      </c>
      <c r="G27" s="159">
        <v>35.700000000000003</v>
      </c>
      <c r="H27" s="35"/>
      <c r="I27" s="69"/>
      <c r="J27" s="158">
        <v>36.4</v>
      </c>
      <c r="K27" s="170">
        <f t="shared" si="3"/>
        <v>1.9842224383537612</v>
      </c>
      <c r="L27" s="209"/>
      <c r="M27" s="209"/>
      <c r="N27" s="67"/>
      <c r="P27" s="103"/>
      <c r="Q27" s="97"/>
      <c r="R27" s="97"/>
      <c r="S27" s="104"/>
      <c r="T27" s="135"/>
      <c r="U27" s="135"/>
      <c r="V27" s="135"/>
      <c r="W27" s="135"/>
      <c r="X27" s="135"/>
      <c r="Y27" s="135"/>
      <c r="Z27" s="135"/>
      <c r="AA27" s="135"/>
      <c r="AB27" s="135"/>
      <c r="AC27" s="135"/>
      <c r="AD27" s="135"/>
      <c r="AE27" s="135"/>
      <c r="AF27" s="135"/>
      <c r="AG27" s="135"/>
      <c r="AH27" s="135"/>
      <c r="AI27" s="135"/>
      <c r="AJ27" s="135"/>
      <c r="AK27" s="135"/>
      <c r="AL27" s="135"/>
    </row>
    <row r="28" spans="1:39" s="8" customFormat="1" ht="18" customHeight="1" thickBot="1" x14ac:dyDescent="0.3">
      <c r="A28" s="23"/>
      <c r="B28" s="30" t="s">
        <v>3</v>
      </c>
      <c r="C28" s="156">
        <v>33.304963970618978</v>
      </c>
      <c r="D28" s="155">
        <v>33.548360853540821</v>
      </c>
      <c r="E28" s="155">
        <v>32.299999999999997</v>
      </c>
      <c r="F28" s="154">
        <v>33.799999999999997</v>
      </c>
      <c r="G28" s="153">
        <v>34.5</v>
      </c>
      <c r="H28" s="35"/>
      <c r="I28" s="69"/>
      <c r="J28" s="152">
        <v>32.6</v>
      </c>
      <c r="K28" s="169">
        <f t="shared" si="3"/>
        <v>-0.94836085354081945</v>
      </c>
      <c r="L28" s="209"/>
      <c r="M28" s="209"/>
      <c r="N28" s="67"/>
      <c r="P28" s="103"/>
      <c r="Q28" s="97"/>
      <c r="R28" s="97"/>
      <c r="S28" s="104"/>
      <c r="T28" s="135"/>
      <c r="U28" s="135"/>
      <c r="V28" s="135"/>
      <c r="W28" s="135"/>
      <c r="X28" s="135"/>
      <c r="Y28" s="135"/>
      <c r="Z28" s="135"/>
      <c r="AA28" s="135"/>
      <c r="AB28" s="135"/>
      <c r="AC28" s="135"/>
      <c r="AD28" s="135"/>
      <c r="AE28" s="135"/>
      <c r="AF28" s="135"/>
      <c r="AG28" s="135"/>
      <c r="AH28" s="135"/>
      <c r="AI28" s="135"/>
      <c r="AJ28" s="135"/>
      <c r="AK28" s="135"/>
      <c r="AL28" s="135"/>
    </row>
    <row r="29" spans="1:39" ht="8.25" customHeight="1" thickBot="1" x14ac:dyDescent="0.3">
      <c r="A29" s="1"/>
      <c r="B29" s="32"/>
      <c r="C29" s="186"/>
      <c r="D29" s="186"/>
      <c r="E29" s="186"/>
      <c r="F29" s="186"/>
      <c r="G29" s="186"/>
      <c r="H29" s="36"/>
      <c r="I29" s="70"/>
      <c r="J29" s="186"/>
      <c r="K29" s="188"/>
      <c r="L29" s="213"/>
      <c r="M29" s="213"/>
      <c r="N29" s="9"/>
      <c r="P29" s="101"/>
      <c r="Q29" s="96"/>
      <c r="R29" s="96"/>
      <c r="S29" s="102"/>
      <c r="T29" s="134"/>
      <c r="U29" s="134"/>
      <c r="V29" s="134"/>
      <c r="W29" s="134"/>
      <c r="X29" s="134"/>
      <c r="Y29" s="134"/>
      <c r="Z29" s="134"/>
      <c r="AA29" s="134"/>
      <c r="AB29" s="134"/>
      <c r="AC29" s="134"/>
      <c r="AD29" s="134"/>
      <c r="AE29" s="134"/>
      <c r="AF29" s="134"/>
      <c r="AG29" s="134"/>
      <c r="AH29" s="134"/>
      <c r="AI29" s="134"/>
      <c r="AJ29" s="134"/>
      <c r="AK29" s="134"/>
      <c r="AL29" s="134"/>
    </row>
    <row r="30" spans="1:39" s="8" customFormat="1" ht="18" customHeight="1" x14ac:dyDescent="0.25">
      <c r="A30" s="23"/>
      <c r="B30" s="31" t="s">
        <v>4</v>
      </c>
      <c r="C30" s="184">
        <v>49.427531232432479</v>
      </c>
      <c r="D30" s="183">
        <v>50.965233495188237</v>
      </c>
      <c r="E30" s="183">
        <v>51.8</v>
      </c>
      <c r="F30" s="182">
        <v>50.6</v>
      </c>
      <c r="G30" s="181">
        <v>48.6</v>
      </c>
      <c r="H30" s="35"/>
      <c r="I30" s="69"/>
      <c r="J30" s="180">
        <v>49.7</v>
      </c>
      <c r="K30" s="187">
        <f>+IF(ISERROR(J30-D30),"*",(J30-D30))</f>
        <v>-1.2652334951882338</v>
      </c>
      <c r="L30" s="209"/>
      <c r="M30" s="209"/>
      <c r="N30" s="67"/>
      <c r="P30" s="105"/>
      <c r="Q30" s="106"/>
      <c r="R30" s="106"/>
      <c r="S30" s="107"/>
      <c r="T30" s="135"/>
      <c r="U30" s="135"/>
      <c r="V30" s="135"/>
      <c r="W30" s="135"/>
      <c r="X30" s="135"/>
      <c r="Y30" s="135"/>
      <c r="Z30" s="135"/>
      <c r="AA30" s="135"/>
      <c r="AB30" s="135"/>
      <c r="AC30" s="135"/>
      <c r="AD30" s="135"/>
      <c r="AE30" s="135"/>
      <c r="AF30" s="135"/>
      <c r="AG30" s="135"/>
      <c r="AH30" s="135"/>
      <c r="AI30" s="135"/>
      <c r="AJ30" s="135"/>
      <c r="AK30" s="135"/>
      <c r="AL30" s="135"/>
    </row>
    <row r="31" spans="1:39" s="8" customFormat="1" ht="18" customHeight="1" thickBot="1" x14ac:dyDescent="0.3">
      <c r="A31" s="23"/>
      <c r="B31" s="30" t="s">
        <v>5</v>
      </c>
      <c r="C31" s="156">
        <v>50.572468767567514</v>
      </c>
      <c r="D31" s="155">
        <v>49.03476650481177</v>
      </c>
      <c r="E31" s="155">
        <v>48.2</v>
      </c>
      <c r="F31" s="154">
        <v>49.4</v>
      </c>
      <c r="G31" s="153">
        <v>51.4</v>
      </c>
      <c r="H31" s="35"/>
      <c r="I31" s="69"/>
      <c r="J31" s="152">
        <v>50.3</v>
      </c>
      <c r="K31" s="169">
        <f>+IF(ISERROR(J31-D31),"*",(J31-D31))</f>
        <v>1.2652334951882267</v>
      </c>
      <c r="L31" s="209"/>
      <c r="M31" s="209"/>
      <c r="N31" s="67"/>
      <c r="T31" s="135"/>
      <c r="U31" s="135"/>
      <c r="V31" s="135"/>
      <c r="W31" s="135"/>
      <c r="X31" s="135"/>
      <c r="Y31" s="135"/>
      <c r="Z31" s="135"/>
      <c r="AA31" s="135"/>
      <c r="AB31" s="135"/>
      <c r="AC31" s="135"/>
      <c r="AD31" s="135"/>
      <c r="AE31" s="135"/>
      <c r="AF31" s="135"/>
      <c r="AG31" s="135"/>
      <c r="AH31" s="135"/>
      <c r="AI31" s="135"/>
      <c r="AJ31" s="135"/>
      <c r="AK31" s="135"/>
      <c r="AL31" s="135"/>
    </row>
    <row r="32" spans="1:39" ht="12.95" customHeight="1" x14ac:dyDescent="0.25">
      <c r="A32"/>
      <c r="B32" s="44"/>
      <c r="C32"/>
      <c r="D32"/>
      <c r="E32"/>
      <c r="F32"/>
      <c r="G32"/>
      <c r="H32"/>
      <c r="I32" s="9"/>
      <c r="J32"/>
      <c r="K32"/>
      <c r="L32" s="9"/>
      <c r="M32"/>
      <c r="N32" s="9"/>
    </row>
    <row r="33" spans="1:14" ht="12.95" customHeight="1" x14ac:dyDescent="0.25">
      <c r="A33" s="1"/>
      <c r="B33" s="44"/>
      <c r="C33" s="147"/>
      <c r="D33" s="147"/>
      <c r="E33" s="147"/>
      <c r="F33" s="147"/>
      <c r="G33" s="147"/>
      <c r="H33"/>
      <c r="I33" s="9"/>
      <c r="J33" s="147"/>
      <c r="K33" s="147"/>
      <c r="L33" s="128"/>
      <c r="M33" s="147"/>
      <c r="N33" s="9"/>
    </row>
    <row r="34" spans="1:14" ht="29.25" customHeight="1" thickBot="1" x14ac:dyDescent="0.3">
      <c r="A34" s="1"/>
      <c r="B34" s="12"/>
      <c r="C34" s="13"/>
      <c r="D34" s="13"/>
      <c r="E34" s="13"/>
      <c r="F34" s="13"/>
      <c r="G34" s="13"/>
      <c r="H34" s="9"/>
      <c r="I34" s="9"/>
      <c r="J34" s="13"/>
      <c r="K34" s="13"/>
      <c r="L34" s="13"/>
      <c r="M34" s="13"/>
      <c r="N34" s="9"/>
    </row>
    <row r="35" spans="1:14" ht="50.1" customHeight="1" thickBot="1" x14ac:dyDescent="0.3">
      <c r="A35" s="1"/>
      <c r="B35" s="4" t="s">
        <v>15</v>
      </c>
      <c r="C35" s="45" t="s">
        <v>90</v>
      </c>
      <c r="D35" s="46" t="s">
        <v>192</v>
      </c>
      <c r="E35" s="46" t="s">
        <v>205</v>
      </c>
      <c r="F35" s="130" t="s">
        <v>204</v>
      </c>
      <c r="G35" s="71" t="s">
        <v>200</v>
      </c>
      <c r="H35"/>
      <c r="I35" s="9"/>
      <c r="J35" s="45" t="s">
        <v>201</v>
      </c>
      <c r="K35" s="81" t="s">
        <v>203</v>
      </c>
      <c r="L35" s="132"/>
      <c r="M35" s="132"/>
      <c r="N35" s="9"/>
    </row>
    <row r="36" spans="1:14" s="8" customFormat="1" ht="18" customHeight="1" x14ac:dyDescent="0.25">
      <c r="A36" s="23"/>
      <c r="B36" s="26" t="s">
        <v>6</v>
      </c>
      <c r="C36" s="168">
        <v>5.5237805412289234</v>
      </c>
      <c r="D36" s="167">
        <v>4.2360986339274511</v>
      </c>
      <c r="E36" s="167">
        <v>4.0999999999999996</v>
      </c>
      <c r="F36" s="166">
        <v>4.0999999999999996</v>
      </c>
      <c r="G36" s="165">
        <v>5.5</v>
      </c>
      <c r="H36" s="35"/>
      <c r="I36" s="69"/>
      <c r="J36" s="164">
        <v>4</v>
      </c>
      <c r="K36" s="163">
        <f t="shared" ref="K36:K41" si="4">+IF(ISERROR(J36/D36-1),"*",(J36/D36-1))</f>
        <v>-5.5734923648025347E-2</v>
      </c>
      <c r="L36" s="207"/>
      <c r="M36" s="207"/>
      <c r="N36" s="67"/>
    </row>
    <row r="37" spans="1:14" s="8" customFormat="1" ht="18" customHeight="1" x14ac:dyDescent="0.25">
      <c r="A37" s="23"/>
      <c r="B37" s="28" t="s">
        <v>17</v>
      </c>
      <c r="C37" s="162">
        <v>4.5251601119704032</v>
      </c>
      <c r="D37" s="161">
        <v>3.3054310106497917</v>
      </c>
      <c r="E37" s="161">
        <v>2.7</v>
      </c>
      <c r="F37" s="160">
        <v>3.3</v>
      </c>
      <c r="G37" s="159">
        <v>4.5</v>
      </c>
      <c r="H37" s="35"/>
      <c r="I37" s="69"/>
      <c r="J37" s="158">
        <v>3.2</v>
      </c>
      <c r="K37" s="157">
        <f t="shared" si="4"/>
        <v>-3.18962974299275E-2</v>
      </c>
      <c r="L37" s="205"/>
      <c r="M37" s="205"/>
      <c r="N37" s="67"/>
    </row>
    <row r="38" spans="1:14" s="8" customFormat="1" ht="18" customHeight="1" x14ac:dyDescent="0.25">
      <c r="A38" s="23"/>
      <c r="B38" s="29" t="s">
        <v>0</v>
      </c>
      <c r="C38" s="162">
        <v>3.923541764426747</v>
      </c>
      <c r="D38" s="161">
        <v>2.8626830205697158</v>
      </c>
      <c r="E38" s="161">
        <v>2.2000000000000002</v>
      </c>
      <c r="F38" s="160">
        <v>2.7</v>
      </c>
      <c r="G38" s="159">
        <v>4.2</v>
      </c>
      <c r="H38" s="35"/>
      <c r="I38" s="69"/>
      <c r="J38" s="158">
        <v>2.8</v>
      </c>
      <c r="K38" s="157">
        <f t="shared" si="4"/>
        <v>-2.189659844254821E-2</v>
      </c>
      <c r="L38" s="205"/>
      <c r="M38" s="205"/>
      <c r="N38" s="67"/>
    </row>
    <row r="39" spans="1:14" s="8" customFormat="1" ht="18" customHeight="1" x14ac:dyDescent="0.25">
      <c r="A39" s="23"/>
      <c r="B39" s="29" t="s">
        <v>1</v>
      </c>
      <c r="C39" s="162">
        <v>5.0043218838095216</v>
      </c>
      <c r="D39" s="161">
        <v>3.6360002122834167</v>
      </c>
      <c r="E39" s="161">
        <v>3.5</v>
      </c>
      <c r="F39" s="160">
        <v>3.3</v>
      </c>
      <c r="G39" s="159">
        <v>4.5</v>
      </c>
      <c r="H39" s="35"/>
      <c r="I39" s="69"/>
      <c r="J39" s="158">
        <v>3.2</v>
      </c>
      <c r="K39" s="157">
        <f t="shared" si="4"/>
        <v>-0.11991204258197974</v>
      </c>
      <c r="L39" s="205"/>
      <c r="M39" s="205"/>
      <c r="N39" s="67"/>
    </row>
    <row r="40" spans="1:14" s="8" customFormat="1" ht="18" customHeight="1" x14ac:dyDescent="0.25">
      <c r="A40" s="23"/>
      <c r="B40" s="29" t="s">
        <v>2</v>
      </c>
      <c r="C40" s="162">
        <v>6.0196508914972702</v>
      </c>
      <c r="D40" s="161">
        <v>4.4599429705919151</v>
      </c>
      <c r="E40" s="161">
        <v>4.2</v>
      </c>
      <c r="F40" s="160">
        <v>4.5</v>
      </c>
      <c r="G40" s="159">
        <v>6.1</v>
      </c>
      <c r="H40" s="35"/>
      <c r="I40" s="69"/>
      <c r="J40" s="158">
        <v>4.5999999999999996</v>
      </c>
      <c r="K40" s="157">
        <f t="shared" si="4"/>
        <v>3.1403322941929046E-2</v>
      </c>
      <c r="L40" s="205"/>
      <c r="M40" s="205"/>
      <c r="N40" s="67"/>
    </row>
    <row r="41" spans="1:14" s="8" customFormat="1" ht="18" customHeight="1" thickBot="1" x14ac:dyDescent="0.3">
      <c r="A41" s="23"/>
      <c r="B41" s="30" t="s">
        <v>3</v>
      </c>
      <c r="C41" s="156">
        <v>6.1135981210692059</v>
      </c>
      <c r="D41" s="155">
        <v>5.1838954228574972</v>
      </c>
      <c r="E41" s="155">
        <v>4.2</v>
      </c>
      <c r="F41" s="154">
        <v>4.8</v>
      </c>
      <c r="G41" s="153">
        <v>6.2</v>
      </c>
      <c r="H41" s="35"/>
      <c r="I41" s="69"/>
      <c r="J41" s="152">
        <v>4.3</v>
      </c>
      <c r="K41" s="151">
        <f t="shared" si="4"/>
        <v>-0.17050795796537721</v>
      </c>
      <c r="L41" s="205"/>
      <c r="M41" s="177"/>
      <c r="N41" s="67"/>
    </row>
    <row r="42" spans="1:14" ht="15.75" thickBot="1" x14ac:dyDescent="0.3">
      <c r="A42" s="1"/>
      <c r="B42" s="32"/>
      <c r="C42" s="186"/>
      <c r="D42" s="186"/>
      <c r="E42" s="186"/>
      <c r="F42" s="186"/>
      <c r="G42" s="186"/>
      <c r="H42" s="36"/>
      <c r="I42" s="70"/>
      <c r="J42" s="186"/>
      <c r="K42" s="185"/>
      <c r="L42" s="212"/>
      <c r="M42" s="185"/>
      <c r="N42" s="9"/>
    </row>
    <row r="43" spans="1:14" s="8" customFormat="1" ht="18" customHeight="1" x14ac:dyDescent="0.25">
      <c r="A43" s="23"/>
      <c r="B43" s="31" t="s">
        <v>4</v>
      </c>
      <c r="C43" s="184">
        <v>5.7576284411894747</v>
      </c>
      <c r="D43" s="183">
        <v>4.5037495556458778</v>
      </c>
      <c r="E43" s="183">
        <v>4.0999999999999996</v>
      </c>
      <c r="F43" s="182">
        <v>4.3</v>
      </c>
      <c r="G43" s="181">
        <v>5.5</v>
      </c>
      <c r="H43" s="35"/>
      <c r="I43" s="69"/>
      <c r="J43" s="180">
        <v>4.0999999999999996</v>
      </c>
      <c r="K43" s="179">
        <f>+IF(ISERROR(J43/D43-1),"*",(J43/D43-1))</f>
        <v>-8.9647426140678665E-2</v>
      </c>
      <c r="L43" s="205"/>
      <c r="M43" s="177"/>
      <c r="N43" s="67"/>
    </row>
    <row r="44" spans="1:14" s="8" customFormat="1" ht="18" customHeight="1" thickBot="1" x14ac:dyDescent="0.3">
      <c r="A44" s="23"/>
      <c r="B44" s="30" t="s">
        <v>5</v>
      </c>
      <c r="C44" s="156">
        <v>5.3078480153899505</v>
      </c>
      <c r="D44" s="155">
        <v>3.9874657681226284</v>
      </c>
      <c r="E44" s="155">
        <v>3.8</v>
      </c>
      <c r="F44" s="154">
        <v>3.9</v>
      </c>
      <c r="G44" s="153">
        <v>5.5</v>
      </c>
      <c r="H44" s="35"/>
      <c r="I44" s="69"/>
      <c r="J44" s="152">
        <v>3.8</v>
      </c>
      <c r="K44" s="151">
        <f>+IF(ISERROR(J44/D44-1),"*",(J44/D44-1))</f>
        <v>-4.7013762380433199E-2</v>
      </c>
      <c r="L44" s="205"/>
      <c r="M44" s="177"/>
      <c r="N44" s="67"/>
    </row>
    <row r="45" spans="1:14" ht="12.95" customHeight="1" x14ac:dyDescent="0.25">
      <c r="A45" s="1"/>
      <c r="B45" s="44"/>
      <c r="C45" s="38"/>
      <c r="D45" s="38"/>
      <c r="E45" s="38"/>
      <c r="F45" s="38"/>
      <c r="G45" s="38"/>
      <c r="H45" s="36"/>
      <c r="I45" s="70"/>
      <c r="J45" s="38"/>
      <c r="K45" s="38"/>
      <c r="L45" s="129"/>
      <c r="M45" s="38"/>
      <c r="N45" s="9"/>
    </row>
    <row r="46" spans="1:14" ht="12.95" customHeight="1" x14ac:dyDescent="0.25">
      <c r="A46" s="1"/>
      <c r="B46" s="44"/>
      <c r="C46" s="38"/>
      <c r="D46" s="38"/>
      <c r="E46" s="38"/>
      <c r="F46" s="38"/>
      <c r="G46" s="38"/>
      <c r="H46" s="36"/>
      <c r="I46" s="70"/>
      <c r="J46" s="38"/>
      <c r="K46" s="38"/>
      <c r="L46" s="129"/>
      <c r="M46" s="38"/>
      <c r="N46" s="9"/>
    </row>
    <row r="47" spans="1:14" ht="24.75" customHeight="1" x14ac:dyDescent="0.25">
      <c r="A47" s="1"/>
      <c r="B47" s="12"/>
      <c r="C47" s="13"/>
      <c r="D47" s="13"/>
      <c r="E47" s="13"/>
      <c r="F47" s="13"/>
      <c r="G47" s="13"/>
      <c r="H47" s="9"/>
      <c r="I47" s="9"/>
      <c r="J47" s="13"/>
      <c r="K47" s="13"/>
      <c r="L47" s="13"/>
      <c r="M47" s="13"/>
      <c r="N47" s="9"/>
    </row>
    <row r="48" spans="1:14" ht="27.75" customHeight="1" thickBot="1" x14ac:dyDescent="0.3">
      <c r="A48" s="1"/>
      <c r="B48" s="12"/>
      <c r="C48" s="13"/>
      <c r="D48" s="13"/>
      <c r="E48" s="13"/>
      <c r="F48" s="13"/>
      <c r="G48" s="13"/>
      <c r="H48" s="9"/>
      <c r="I48" s="9"/>
      <c r="J48" s="13"/>
      <c r="K48" s="13"/>
      <c r="L48" s="13"/>
      <c r="M48" s="13"/>
      <c r="N48" s="9"/>
    </row>
    <row r="49" spans="1:14" ht="50.1" customHeight="1" thickBot="1" x14ac:dyDescent="0.3">
      <c r="A49" s="1"/>
      <c r="B49" s="4" t="s">
        <v>25</v>
      </c>
      <c r="C49" s="45" t="s">
        <v>90</v>
      </c>
      <c r="D49" s="46" t="s">
        <v>192</v>
      </c>
      <c r="E49" s="46" t="s">
        <v>205</v>
      </c>
      <c r="F49" s="130" t="s">
        <v>204</v>
      </c>
      <c r="G49" s="71" t="s">
        <v>200</v>
      </c>
      <c r="H49"/>
      <c r="I49" s="9"/>
      <c r="J49" s="45" t="s">
        <v>201</v>
      </c>
      <c r="K49" s="81" t="s">
        <v>203</v>
      </c>
      <c r="L49" s="132"/>
      <c r="M49" s="132"/>
      <c r="N49" s="9"/>
    </row>
    <row r="50" spans="1:14" s="8" customFormat="1" ht="18" customHeight="1" x14ac:dyDescent="0.25">
      <c r="A50" s="23"/>
      <c r="B50" s="26" t="s">
        <v>6</v>
      </c>
      <c r="C50" s="176">
        <v>100</v>
      </c>
      <c r="D50" s="175">
        <v>100</v>
      </c>
      <c r="E50" s="175">
        <v>100</v>
      </c>
      <c r="F50" s="174">
        <v>100</v>
      </c>
      <c r="G50" s="173">
        <v>100</v>
      </c>
      <c r="H50" s="5"/>
      <c r="I50" s="67"/>
      <c r="J50" s="172">
        <v>100</v>
      </c>
      <c r="K50" s="171">
        <f t="shared" ref="K50:K58" si="5">+IF(ISERROR(J50-D50),"*",(J50-D50))</f>
        <v>0</v>
      </c>
      <c r="L50" s="211"/>
      <c r="M50" s="210"/>
      <c r="N50" s="67"/>
    </row>
    <row r="51" spans="1:14" s="8" customFormat="1" ht="18" customHeight="1" x14ac:dyDescent="0.25">
      <c r="A51" s="23"/>
      <c r="B51" s="24" t="s">
        <v>7</v>
      </c>
      <c r="C51" s="162">
        <v>8.4175151341984105</v>
      </c>
      <c r="D51" s="161">
        <v>8.7162472211659399</v>
      </c>
      <c r="E51" s="161">
        <v>8.3000000000000007</v>
      </c>
      <c r="F51" s="160">
        <v>7.6</v>
      </c>
      <c r="G51" s="159">
        <v>8.1999999999999993</v>
      </c>
      <c r="H51" s="5"/>
      <c r="I51" s="67"/>
      <c r="J51" s="158">
        <v>7.5</v>
      </c>
      <c r="K51" s="170">
        <f t="shared" si="5"/>
        <v>-1.2162472211659399</v>
      </c>
      <c r="L51" s="209"/>
      <c r="M51" s="208"/>
      <c r="N51" s="67"/>
    </row>
    <row r="52" spans="1:14" s="8" customFormat="1" ht="18" customHeight="1" x14ac:dyDescent="0.25">
      <c r="A52" s="23"/>
      <c r="B52" s="24" t="s">
        <v>8</v>
      </c>
      <c r="C52" s="162">
        <v>13.825909097244486</v>
      </c>
      <c r="D52" s="161">
        <v>12.590426368210139</v>
      </c>
      <c r="E52" s="161">
        <v>13.5</v>
      </c>
      <c r="F52" s="160">
        <v>13.4</v>
      </c>
      <c r="G52" s="159">
        <v>12.9</v>
      </c>
      <c r="H52" s="35"/>
      <c r="I52" s="69"/>
      <c r="J52" s="158">
        <v>13</v>
      </c>
      <c r="K52" s="170">
        <f t="shared" si="5"/>
        <v>0.40957363178986128</v>
      </c>
      <c r="L52" s="209"/>
      <c r="M52" s="208"/>
      <c r="N52" s="67"/>
    </row>
    <row r="53" spans="1:14" s="8" customFormat="1" ht="18" customHeight="1" x14ac:dyDescent="0.25">
      <c r="A53" s="23"/>
      <c r="B53" s="24" t="s">
        <v>9</v>
      </c>
      <c r="C53" s="162">
        <v>13.635750159123958</v>
      </c>
      <c r="D53" s="161">
        <v>15.262252464387046</v>
      </c>
      <c r="E53" s="161">
        <v>15.5</v>
      </c>
      <c r="F53" s="160">
        <v>15.8</v>
      </c>
      <c r="G53" s="159">
        <v>14.3</v>
      </c>
      <c r="H53" s="35"/>
      <c r="I53" s="69"/>
      <c r="J53" s="158">
        <v>14.8</v>
      </c>
      <c r="K53" s="170">
        <f t="shared" si="5"/>
        <v>-0.46225246438704559</v>
      </c>
      <c r="L53" s="209"/>
      <c r="M53" s="208"/>
      <c r="N53" s="67"/>
    </row>
    <row r="54" spans="1:14" s="8" customFormat="1" ht="18" customHeight="1" x14ac:dyDescent="0.25">
      <c r="A54" s="23"/>
      <c r="B54" s="24" t="s">
        <v>10</v>
      </c>
      <c r="C54" s="162">
        <v>23.485470937228502</v>
      </c>
      <c r="D54" s="161">
        <v>23.252684682774156</v>
      </c>
      <c r="E54" s="161">
        <v>22.5</v>
      </c>
      <c r="F54" s="160">
        <v>22</v>
      </c>
      <c r="G54" s="159">
        <v>23.2</v>
      </c>
      <c r="H54" s="35"/>
      <c r="I54" s="69"/>
      <c r="J54" s="158">
        <v>23.1</v>
      </c>
      <c r="K54" s="170">
        <f t="shared" si="5"/>
        <v>-0.15268468277415437</v>
      </c>
      <c r="L54" s="209"/>
      <c r="M54" s="208"/>
      <c r="N54" s="67"/>
    </row>
    <row r="55" spans="1:14" s="8" customFormat="1" ht="18" customHeight="1" x14ac:dyDescent="0.25">
      <c r="A55" s="23"/>
      <c r="B55" s="24" t="s">
        <v>11</v>
      </c>
      <c r="C55" s="162">
        <v>15.48997693283343</v>
      </c>
      <c r="D55" s="161">
        <v>15.484486061953373</v>
      </c>
      <c r="E55" s="161">
        <v>15.8</v>
      </c>
      <c r="F55" s="160">
        <v>16.899999999999999</v>
      </c>
      <c r="G55" s="159">
        <v>16.3</v>
      </c>
      <c r="H55" s="35"/>
      <c r="I55" s="69"/>
      <c r="J55" s="158">
        <v>16.5</v>
      </c>
      <c r="K55" s="170">
        <f t="shared" si="5"/>
        <v>1.0155139380466274</v>
      </c>
      <c r="L55" s="209"/>
      <c r="M55" s="208"/>
      <c r="N55" s="67"/>
    </row>
    <row r="56" spans="1:14" s="8" customFormat="1" ht="18" customHeight="1" x14ac:dyDescent="0.25">
      <c r="A56" s="23"/>
      <c r="B56" s="24" t="s">
        <v>12</v>
      </c>
      <c r="C56" s="162">
        <v>10.226443846664901</v>
      </c>
      <c r="D56" s="161">
        <v>10.531639402404423</v>
      </c>
      <c r="E56" s="161">
        <v>10.6</v>
      </c>
      <c r="F56" s="160">
        <v>9.6</v>
      </c>
      <c r="G56" s="159">
        <v>10.1</v>
      </c>
      <c r="H56" s="35"/>
      <c r="I56" s="69"/>
      <c r="J56" s="158">
        <v>10.9</v>
      </c>
      <c r="K56" s="170">
        <f t="shared" si="5"/>
        <v>0.36836059759557749</v>
      </c>
      <c r="L56" s="209"/>
      <c r="M56" s="208"/>
      <c r="N56" s="67"/>
    </row>
    <row r="57" spans="1:14" s="8" customFormat="1" ht="18" customHeight="1" x14ac:dyDescent="0.25">
      <c r="A57" s="23"/>
      <c r="B57" s="24" t="s">
        <v>13</v>
      </c>
      <c r="C57" s="162">
        <v>7.8154864779479745</v>
      </c>
      <c r="D57" s="161">
        <v>6.7954147409834142</v>
      </c>
      <c r="E57" s="161">
        <v>6.8</v>
      </c>
      <c r="F57" s="160">
        <v>7.8</v>
      </c>
      <c r="G57" s="159">
        <v>8.1999999999999993</v>
      </c>
      <c r="H57" s="35"/>
      <c r="I57" s="69"/>
      <c r="J57" s="158">
        <v>7.5</v>
      </c>
      <c r="K57" s="170">
        <f t="shared" si="5"/>
        <v>0.70458525901658575</v>
      </c>
      <c r="L57" s="209"/>
      <c r="M57" s="208"/>
      <c r="N57" s="67"/>
    </row>
    <row r="58" spans="1:14" s="8" customFormat="1" ht="18" customHeight="1" thickBot="1" x14ac:dyDescent="0.3">
      <c r="A58" s="23"/>
      <c r="B58" s="25" t="s">
        <v>14</v>
      </c>
      <c r="C58" s="156">
        <v>7.1034357998708426</v>
      </c>
      <c r="D58" s="155">
        <v>7.3668444876707522</v>
      </c>
      <c r="E58" s="155">
        <v>7.1</v>
      </c>
      <c r="F58" s="154">
        <v>6.9</v>
      </c>
      <c r="G58" s="153">
        <v>6.8</v>
      </c>
      <c r="H58" s="35"/>
      <c r="I58" s="69"/>
      <c r="J58" s="152">
        <v>6.7</v>
      </c>
      <c r="K58" s="169">
        <f t="shared" si="5"/>
        <v>-0.666844487670752</v>
      </c>
      <c r="L58" s="209"/>
      <c r="M58" s="208"/>
      <c r="N58" s="67"/>
    </row>
    <row r="59" spans="1:14" ht="12.95" customHeight="1" x14ac:dyDescent="0.25">
      <c r="A59" s="1"/>
      <c r="B59" s="44"/>
      <c r="C59" s="38"/>
      <c r="D59" s="38"/>
      <c r="E59" s="38"/>
      <c r="F59" s="38"/>
      <c r="G59" s="38"/>
      <c r="H59" s="36"/>
      <c r="I59" s="70"/>
      <c r="J59" s="38"/>
      <c r="K59" s="38"/>
      <c r="L59" s="129"/>
      <c r="M59" s="38"/>
      <c r="N59" s="9"/>
    </row>
    <row r="60" spans="1:14" ht="12.95" customHeight="1" x14ac:dyDescent="0.25">
      <c r="A60" s="1"/>
      <c r="B60" s="44"/>
      <c r="C60" s="38"/>
      <c r="D60" s="38"/>
      <c r="E60" s="38"/>
      <c r="F60" s="38"/>
      <c r="G60" s="38"/>
      <c r="H60" s="36"/>
      <c r="I60" s="70"/>
      <c r="J60" s="38"/>
      <c r="K60" s="38"/>
      <c r="L60" s="129"/>
      <c r="M60" s="38"/>
      <c r="N60" s="9"/>
    </row>
    <row r="61" spans="1:14" ht="24.75" customHeight="1" thickBot="1" x14ac:dyDescent="0.3">
      <c r="A61" s="1"/>
      <c r="B61" s="12"/>
      <c r="C61" s="13"/>
      <c r="D61" s="13"/>
      <c r="E61" s="13"/>
      <c r="F61" s="13"/>
      <c r="G61" s="13"/>
      <c r="H61" s="9"/>
      <c r="I61" s="9"/>
      <c r="J61" s="13"/>
      <c r="K61" s="13"/>
      <c r="L61" s="13"/>
      <c r="M61" s="13"/>
      <c r="N61" s="9"/>
    </row>
    <row r="62" spans="1:14" ht="50.1" customHeight="1" thickBot="1" x14ac:dyDescent="0.3">
      <c r="A62" s="1"/>
      <c r="B62" s="4" t="s">
        <v>15</v>
      </c>
      <c r="C62" s="45" t="s">
        <v>90</v>
      </c>
      <c r="D62" s="46" t="s">
        <v>192</v>
      </c>
      <c r="E62" s="46" t="s">
        <v>205</v>
      </c>
      <c r="F62" s="130" t="s">
        <v>204</v>
      </c>
      <c r="G62" s="71" t="s">
        <v>200</v>
      </c>
      <c r="H62"/>
      <c r="I62" s="9"/>
      <c r="J62" s="45" t="s">
        <v>201</v>
      </c>
      <c r="K62" s="81" t="s">
        <v>203</v>
      </c>
      <c r="L62" s="132"/>
      <c r="M62" s="132"/>
      <c r="N62" s="9"/>
    </row>
    <row r="63" spans="1:14" s="8" customFormat="1" ht="18" customHeight="1" x14ac:dyDescent="0.25">
      <c r="A63" s="23"/>
      <c r="B63" s="26" t="s">
        <v>6</v>
      </c>
      <c r="C63" s="168">
        <v>5.5237805412289234</v>
      </c>
      <c r="D63" s="167">
        <v>4.2360986339274511</v>
      </c>
      <c r="E63" s="167">
        <v>4.0999999999999996</v>
      </c>
      <c r="F63" s="166">
        <v>4.0999999999999996</v>
      </c>
      <c r="G63" s="165">
        <v>5.5</v>
      </c>
      <c r="H63" s="5"/>
      <c r="I63" s="67"/>
      <c r="J63" s="164">
        <v>4</v>
      </c>
      <c r="K63" s="163">
        <f t="shared" ref="K63:K71" si="6">+IF(ISERROR(J63/D63-1),"*",(J63/D63-1))</f>
        <v>-5.5734923648025347E-2</v>
      </c>
      <c r="L63" s="207"/>
      <c r="M63" s="206"/>
      <c r="N63" s="67"/>
    </row>
    <row r="64" spans="1:14" s="8" customFormat="1" ht="18" customHeight="1" x14ac:dyDescent="0.25">
      <c r="A64" s="23"/>
      <c r="B64" s="24" t="s">
        <v>7</v>
      </c>
      <c r="C64" s="162">
        <v>4.8157094190529728</v>
      </c>
      <c r="D64" s="161">
        <v>3.7557319421795166</v>
      </c>
      <c r="E64" s="161">
        <v>2</v>
      </c>
      <c r="F64" s="160">
        <v>3.3</v>
      </c>
      <c r="G64" s="159">
        <v>4.4000000000000004</v>
      </c>
      <c r="H64" s="35"/>
      <c r="I64" s="69"/>
      <c r="J64" s="158">
        <v>3.1</v>
      </c>
      <c r="K64" s="157">
        <f t="shared" si="6"/>
        <v>-0.17459497969362103</v>
      </c>
      <c r="L64" s="205"/>
      <c r="M64" s="177"/>
      <c r="N64" s="67"/>
    </row>
    <row r="65" spans="1:14" s="8" customFormat="1" ht="18" customHeight="1" x14ac:dyDescent="0.25">
      <c r="A65" s="23"/>
      <c r="B65" s="24" t="s">
        <v>8</v>
      </c>
      <c r="C65" s="162">
        <v>6.1148029036093181</v>
      </c>
      <c r="D65" s="161">
        <v>4.3446829152872803</v>
      </c>
      <c r="E65" s="161">
        <v>3.1</v>
      </c>
      <c r="F65" s="160">
        <v>4.5</v>
      </c>
      <c r="G65" s="159">
        <v>5.6</v>
      </c>
      <c r="H65" s="35"/>
      <c r="I65" s="69"/>
      <c r="J65" s="158">
        <v>4.3</v>
      </c>
      <c r="K65" s="157">
        <f t="shared" si="6"/>
        <v>-1.0284505488319606E-2</v>
      </c>
      <c r="L65" s="205"/>
      <c r="M65" s="177"/>
      <c r="N65" s="67"/>
    </row>
    <row r="66" spans="1:14" s="8" customFormat="1" ht="18" customHeight="1" x14ac:dyDescent="0.25">
      <c r="A66" s="23"/>
      <c r="B66" s="24" t="s">
        <v>9</v>
      </c>
      <c r="C66" s="162">
        <v>4.9791431403082544</v>
      </c>
      <c r="D66" s="161">
        <v>4.2400707789932808</v>
      </c>
      <c r="E66" s="161">
        <v>3.5</v>
      </c>
      <c r="F66" s="160">
        <v>3.9</v>
      </c>
      <c r="G66" s="159">
        <v>5.4</v>
      </c>
      <c r="H66" s="35"/>
      <c r="I66" s="69"/>
      <c r="J66" s="158">
        <v>3.8</v>
      </c>
      <c r="K66" s="157">
        <f t="shared" si="6"/>
        <v>-0.10378854550578209</v>
      </c>
      <c r="L66" s="205"/>
      <c r="M66" s="177"/>
      <c r="N66" s="67"/>
    </row>
    <row r="67" spans="1:14" s="8" customFormat="1" ht="18" customHeight="1" x14ac:dyDescent="0.25">
      <c r="A67" s="23"/>
      <c r="B67" s="24" t="s">
        <v>10</v>
      </c>
      <c r="C67" s="162">
        <v>5.9826710171481539</v>
      </c>
      <c r="D67" s="161">
        <v>4.6439939513270865</v>
      </c>
      <c r="E67" s="161">
        <v>4.0999999999999996</v>
      </c>
      <c r="F67" s="160">
        <v>4.3</v>
      </c>
      <c r="G67" s="159">
        <v>5.9</v>
      </c>
      <c r="H67" s="35"/>
      <c r="I67" s="69"/>
      <c r="J67" s="158">
        <v>4.0999999999999996</v>
      </c>
      <c r="K67" s="157">
        <f t="shared" si="6"/>
        <v>-0.11713924631009331</v>
      </c>
      <c r="L67" s="205"/>
      <c r="M67" s="177"/>
      <c r="N67" s="67"/>
    </row>
    <row r="68" spans="1:14" s="8" customFormat="1" ht="18" customHeight="1" x14ac:dyDescent="0.25">
      <c r="A68" s="23"/>
      <c r="B68" s="24" t="s">
        <v>11</v>
      </c>
      <c r="C68" s="162">
        <v>6.1222168263276115</v>
      </c>
      <c r="D68" s="161">
        <v>4.5288403572529274</v>
      </c>
      <c r="E68" s="161">
        <v>3.7</v>
      </c>
      <c r="F68" s="160">
        <v>4.4000000000000004</v>
      </c>
      <c r="G68" s="159">
        <v>5.9</v>
      </c>
      <c r="H68" s="35"/>
      <c r="I68" s="69"/>
      <c r="J68" s="158">
        <v>4.5</v>
      </c>
      <c r="K68" s="157">
        <f t="shared" si="6"/>
        <v>-6.3681549752001576E-3</v>
      </c>
      <c r="L68" s="205"/>
      <c r="M68" s="177"/>
      <c r="N68" s="67"/>
    </row>
    <row r="69" spans="1:14" s="8" customFormat="1" ht="18" customHeight="1" x14ac:dyDescent="0.25">
      <c r="A69" s="23"/>
      <c r="B69" s="24" t="s">
        <v>12</v>
      </c>
      <c r="C69" s="162">
        <v>5.6370817527378918</v>
      </c>
      <c r="D69" s="161">
        <v>4.3651020914507903</v>
      </c>
      <c r="E69" s="161">
        <v>3.7</v>
      </c>
      <c r="F69" s="160">
        <v>4.3</v>
      </c>
      <c r="G69" s="159">
        <v>5.7</v>
      </c>
      <c r="H69" s="35"/>
      <c r="I69" s="69"/>
      <c r="J69" s="158">
        <v>4.2</v>
      </c>
      <c r="K69" s="157">
        <f t="shared" si="6"/>
        <v>-3.7823191300416226E-2</v>
      </c>
      <c r="L69" s="205"/>
      <c r="M69" s="177"/>
      <c r="N69" s="67"/>
    </row>
    <row r="70" spans="1:14" s="8" customFormat="1" ht="18" customHeight="1" x14ac:dyDescent="0.25">
      <c r="A70" s="23"/>
      <c r="B70" s="24" t="s">
        <v>13</v>
      </c>
      <c r="C70" s="162">
        <v>4.9617668311520724</v>
      </c>
      <c r="D70" s="161">
        <v>3.6197733795764915</v>
      </c>
      <c r="E70" s="161">
        <v>2.1</v>
      </c>
      <c r="F70" s="160">
        <v>3.8</v>
      </c>
      <c r="G70" s="159">
        <v>5.4</v>
      </c>
      <c r="H70" s="35"/>
      <c r="I70" s="69"/>
      <c r="J70" s="158">
        <v>3.8</v>
      </c>
      <c r="K70" s="157">
        <f t="shared" si="6"/>
        <v>4.9789476170078562E-2</v>
      </c>
      <c r="L70" s="205"/>
      <c r="M70" s="177"/>
      <c r="N70" s="67"/>
    </row>
    <row r="71" spans="1:14" s="8" customFormat="1" ht="18" customHeight="1" thickBot="1" x14ac:dyDescent="0.3">
      <c r="A71" s="23"/>
      <c r="B71" s="25" t="s">
        <v>14</v>
      </c>
      <c r="C71" s="156">
        <v>4.6766651945114983</v>
      </c>
      <c r="D71" s="155">
        <v>3.5827735437735964</v>
      </c>
      <c r="E71" s="155">
        <v>2</v>
      </c>
      <c r="F71" s="154">
        <v>3.6</v>
      </c>
      <c r="G71" s="153">
        <v>4.9000000000000004</v>
      </c>
      <c r="H71" s="35"/>
      <c r="I71" s="69"/>
      <c r="J71" s="152">
        <v>3.3</v>
      </c>
      <c r="K71" s="151">
        <f t="shared" si="6"/>
        <v>-7.8925876927114391E-2</v>
      </c>
      <c r="L71" s="205"/>
      <c r="M71" s="177"/>
      <c r="N71" s="67"/>
    </row>
    <row r="72" spans="1:14" ht="12.95" customHeight="1" x14ac:dyDescent="0.25">
      <c r="A72" s="1"/>
      <c r="B72" s="44"/>
      <c r="C72" s="38"/>
      <c r="D72" s="38"/>
      <c r="E72" s="38"/>
      <c r="F72" s="38"/>
      <c r="G72" s="38"/>
      <c r="H72" s="36"/>
      <c r="I72" s="70"/>
      <c r="J72" s="38"/>
      <c r="K72" s="38"/>
      <c r="L72" s="129"/>
      <c r="M72" s="38"/>
      <c r="N72" s="9"/>
    </row>
  </sheetData>
  <conditionalFormatting sqref="L22:M22">
    <cfRule type="cellIs" dxfId="185" priority="18" operator="between">
      <formula>-0.01</formula>
      <formula>0.01</formula>
    </cfRule>
  </conditionalFormatting>
  <conditionalFormatting sqref="K50:M58 K23:M31">
    <cfRule type="cellIs" dxfId="184" priority="15" operator="lessThan">
      <formula>-0.01</formula>
    </cfRule>
    <cfRule type="cellIs" dxfId="183" priority="16" operator="greaterThan">
      <formula>0.01</formula>
    </cfRule>
    <cfRule type="cellIs" dxfId="182" priority="17" operator="between">
      <formula>-0.01</formula>
      <formula>0.01</formula>
    </cfRule>
  </conditionalFormatting>
  <conditionalFormatting sqref="K6:L16">
    <cfRule type="cellIs" dxfId="181" priority="12" operator="equal">
      <formula>0</formula>
    </cfRule>
    <cfRule type="cellIs" dxfId="180" priority="13" operator="lessThanOrEqual">
      <formula>0.001</formula>
    </cfRule>
    <cfRule type="cellIs" dxfId="179" priority="14" operator="greaterThanOrEqual">
      <formula>0.001</formula>
    </cfRule>
  </conditionalFormatting>
  <conditionalFormatting sqref="K63:M71">
    <cfRule type="cellIs" dxfId="178" priority="9" operator="greaterThanOrEqual">
      <formula>0.001</formula>
    </cfRule>
    <cfRule type="cellIs" dxfId="177" priority="10" operator="lessThanOrEqual">
      <formula>0.001</formula>
    </cfRule>
    <cfRule type="cellIs" dxfId="176" priority="11" operator="equal">
      <formula>0</formula>
    </cfRule>
  </conditionalFormatting>
  <conditionalFormatting sqref="K42:M42">
    <cfRule type="cellIs" dxfId="175" priority="7" operator="lessThan">
      <formula>0.02</formula>
    </cfRule>
    <cfRule type="cellIs" dxfId="174" priority="8" operator="greaterThan">
      <formula>0.02</formula>
    </cfRule>
  </conditionalFormatting>
  <conditionalFormatting sqref="K43:M44 K36:M41">
    <cfRule type="cellIs" dxfId="173" priority="4" operator="greaterThanOrEqual">
      <formula>0.001</formula>
    </cfRule>
    <cfRule type="cellIs" dxfId="172" priority="5" operator="lessThanOrEqual">
      <formula>0.001</formula>
    </cfRule>
    <cfRule type="cellIs" dxfId="171" priority="6" operator="equal">
      <formula>0</formula>
    </cfRule>
  </conditionalFormatting>
  <conditionalFormatting sqref="P15">
    <cfRule type="cellIs" dxfId="170" priority="1" operator="lessThan">
      <formula>-0.01</formula>
    </cfRule>
    <cfRule type="cellIs" dxfId="169" priority="2" operator="greaterThan">
      <formula>0.01</formula>
    </cfRule>
    <cfRule type="cellIs" dxfId="168"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0" fitToWidth="0"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72"/>
  <sheetViews>
    <sheetView showGridLines="0" showRowColHeaders="0" zoomScale="60" zoomScaleNormal="60"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4.85546875" style="6" customWidth="1"/>
    <col min="10" max="10" width="16" style="7" customWidth="1"/>
    <col min="11" max="11" width="16.85546875" style="7" customWidth="1"/>
    <col min="12" max="12" width="2.85546875" style="7" customWidth="1"/>
    <col min="13" max="13" width="16.85546875" style="7" customWidth="1"/>
    <col min="14" max="14" width="8.7109375" style="6" customWidth="1"/>
    <col min="15" max="15" width="1.5703125" style="6" customWidth="1"/>
    <col min="16" max="16" width="41.85546875" style="6" customWidth="1"/>
    <col min="17" max="16384" width="11.42578125" style="6"/>
  </cols>
  <sheetData>
    <row r="1" spans="1:31" ht="52.5" customHeight="1" x14ac:dyDescent="0.25">
      <c r="A1" s="1"/>
      <c r="B1" s="10"/>
      <c r="C1" s="11"/>
      <c r="D1" s="11"/>
      <c r="E1" s="11"/>
      <c r="F1" s="11"/>
      <c r="G1" s="11"/>
      <c r="H1"/>
      <c r="I1" s="9"/>
      <c r="J1" s="11"/>
      <c r="K1" s="11"/>
      <c r="L1" s="11"/>
      <c r="M1" s="11"/>
      <c r="N1" s="9"/>
    </row>
    <row r="2" spans="1:31" ht="28.5" x14ac:dyDescent="0.45">
      <c r="A2" s="1"/>
      <c r="B2" s="3"/>
      <c r="C2" s="2"/>
      <c r="D2" s="2"/>
      <c r="E2" s="2"/>
      <c r="F2" s="2"/>
      <c r="G2" s="2"/>
      <c r="H2" s="1"/>
      <c r="I2" s="9"/>
      <c r="J2" s="2"/>
      <c r="K2" s="2"/>
      <c r="L2" s="128"/>
      <c r="M2" s="2"/>
      <c r="N2" s="9"/>
    </row>
    <row r="3" spans="1:31" ht="24" customHeight="1" x14ac:dyDescent="0.3">
      <c r="A3" s="1"/>
      <c r="B3" s="14"/>
      <c r="C3" s="2"/>
      <c r="D3" s="2"/>
      <c r="E3" s="2"/>
      <c r="F3" s="2"/>
      <c r="G3" s="2"/>
      <c r="H3" s="1"/>
      <c r="I3" s="9"/>
      <c r="J3" s="2"/>
      <c r="K3" s="2"/>
      <c r="L3" s="128"/>
      <c r="M3" s="2"/>
      <c r="N3" s="9"/>
    </row>
    <row r="4" spans="1:31" ht="18.75" customHeight="1" thickBot="1" x14ac:dyDescent="0.3">
      <c r="A4" s="1"/>
      <c r="B4"/>
      <c r="C4"/>
      <c r="D4"/>
      <c r="E4"/>
      <c r="F4"/>
      <c r="G4"/>
      <c r="H4" s="1"/>
      <c r="I4" s="9"/>
      <c r="J4"/>
      <c r="K4"/>
      <c r="L4" s="9"/>
      <c r="M4"/>
      <c r="N4" s="9"/>
      <c r="P4" s="90" t="s">
        <v>101</v>
      </c>
    </row>
    <row r="5" spans="1:31" ht="50.1" customHeight="1" thickBot="1" x14ac:dyDescent="0.3">
      <c r="A5" s="1"/>
      <c r="B5"/>
      <c r="C5" s="45" t="s">
        <v>90</v>
      </c>
      <c r="D5" s="46" t="s">
        <v>192</v>
      </c>
      <c r="E5" s="46" t="s">
        <v>205</v>
      </c>
      <c r="F5" s="130" t="s">
        <v>204</v>
      </c>
      <c r="G5" s="71" t="s">
        <v>200</v>
      </c>
      <c r="H5"/>
      <c r="I5" s="9"/>
      <c r="J5" s="45" t="s">
        <v>201</v>
      </c>
      <c r="K5" s="81" t="s">
        <v>203</v>
      </c>
      <c r="L5"/>
      <c r="M5" s="131" t="s">
        <v>202</v>
      </c>
      <c r="N5" s="9"/>
      <c r="V5" s="91"/>
      <c r="W5" s="91"/>
      <c r="X5" s="91"/>
      <c r="Y5" s="91"/>
      <c r="Z5" s="91"/>
      <c r="AA5" s="91"/>
      <c r="AB5" s="91"/>
      <c r="AC5" s="91"/>
      <c r="AD5" s="91"/>
      <c r="AE5" s="91"/>
    </row>
    <row r="6" spans="1:31" s="8" customFormat="1" ht="18" customHeight="1" x14ac:dyDescent="0.25">
      <c r="A6" s="23"/>
      <c r="B6" s="47" t="s">
        <v>112</v>
      </c>
      <c r="C6" s="204">
        <v>196.48949999999999</v>
      </c>
      <c r="D6" s="203">
        <v>127.0249</v>
      </c>
      <c r="E6" s="203">
        <v>120.2</v>
      </c>
      <c r="F6" s="202">
        <v>120.3</v>
      </c>
      <c r="G6" s="201">
        <v>180.3</v>
      </c>
      <c r="H6" s="5"/>
      <c r="I6" s="67"/>
      <c r="J6" s="200">
        <v>111.3</v>
      </c>
      <c r="K6" s="179">
        <f>+IF(ISERROR(J6/D6-1),"*",(J6/D6-1))</f>
        <v>-0.12379383884576967</v>
      </c>
      <c r="L6" s="205"/>
      <c r="M6" s="219">
        <f>+SUM(E6:G6,J6)</f>
        <v>532.1</v>
      </c>
      <c r="N6" s="67"/>
      <c r="V6" s="95"/>
      <c r="W6" s="95"/>
      <c r="X6" s="95"/>
      <c r="Y6" s="95"/>
      <c r="Z6" s="95"/>
      <c r="AA6" s="95"/>
      <c r="AB6" s="95"/>
      <c r="AC6" s="95"/>
      <c r="AD6" s="95"/>
      <c r="AE6" s="95"/>
    </row>
    <row r="7" spans="1:31" s="8" customFormat="1" ht="18" customHeight="1" x14ac:dyDescent="0.25">
      <c r="A7" s="23"/>
      <c r="B7" s="48" t="s">
        <v>113</v>
      </c>
      <c r="C7" s="199">
        <v>75.737778429999992</v>
      </c>
      <c r="D7" s="198">
        <v>49.034326230000005</v>
      </c>
      <c r="E7" s="198">
        <v>47</v>
      </c>
      <c r="F7" s="197">
        <v>47.1</v>
      </c>
      <c r="G7" s="196">
        <v>70.2</v>
      </c>
      <c r="H7" s="5"/>
      <c r="I7" s="67"/>
      <c r="J7" s="195">
        <v>43.2</v>
      </c>
      <c r="K7" s="157">
        <f>+IF(ISERROR(J7/D7-1),"*",(J7/D7-1))</f>
        <v>-0.11898452938118409</v>
      </c>
      <c r="L7" s="205"/>
      <c r="M7" s="217">
        <f>+SUM(E7:G7,J7)</f>
        <v>207.5</v>
      </c>
      <c r="N7" s="67"/>
      <c r="V7" s="95"/>
      <c r="W7" s="91"/>
      <c r="X7" s="91" t="str">
        <f>+C5</f>
        <v>TRIM 3 2015</v>
      </c>
      <c r="Y7" s="91" t="str">
        <f>+D5</f>
        <v>TRIM 4 2015</v>
      </c>
      <c r="Z7" s="91" t="str">
        <f>+E5</f>
        <v>TRIM 1 2016</v>
      </c>
      <c r="AA7" s="91" t="str">
        <f>+F5</f>
        <v>TRIM 2 2016</v>
      </c>
      <c r="AB7" s="91" t="str">
        <f>+G5</f>
        <v>TRIM 3 2016</v>
      </c>
      <c r="AC7" s="91" t="str">
        <f>+J5</f>
        <v>TRIM 4 2016</v>
      </c>
      <c r="AD7" s="91">
        <f>+I5</f>
        <v>0</v>
      </c>
      <c r="AE7" s="95"/>
    </row>
    <row r="8" spans="1:31" s="8" customFormat="1" ht="18" customHeight="1" x14ac:dyDescent="0.25">
      <c r="A8" s="23"/>
      <c r="B8" s="48" t="s">
        <v>114</v>
      </c>
      <c r="C8" s="199">
        <v>282.93900000000002</v>
      </c>
      <c r="D8" s="198">
        <v>183.93989999999999</v>
      </c>
      <c r="E8" s="198">
        <v>171</v>
      </c>
      <c r="F8" s="197">
        <v>167.1</v>
      </c>
      <c r="G8" s="196">
        <v>255.8</v>
      </c>
      <c r="H8" s="5"/>
      <c r="I8" s="67"/>
      <c r="J8" s="195">
        <v>161.30000000000001</v>
      </c>
      <c r="K8" s="157">
        <f>+IF(ISERROR(J8/D8-1),"*",(J8/D8-1))</f>
        <v>-0.12308313748131849</v>
      </c>
      <c r="L8" s="205"/>
      <c r="M8" s="217">
        <f>+SUM(E8:G8,J8)</f>
        <v>755.2</v>
      </c>
      <c r="N8" s="67"/>
      <c r="V8" s="95"/>
      <c r="W8" s="91" t="str">
        <f>+VLOOKUP($P$4,$B$5:$J$16,1,0)</f>
        <v>Volumen (Mio consumiciones)</v>
      </c>
      <c r="X8" s="91">
        <f>+VLOOKUP($P$4,$B$5:$J$16,2,0)</f>
        <v>196.48949999999999</v>
      </c>
      <c r="Y8" s="91">
        <f>+VLOOKUP($P$4,$B$5:$J$16,3,0)</f>
        <v>127.0249</v>
      </c>
      <c r="Z8" s="91">
        <f>+VLOOKUP($P$4,$B$5:$J$16,4,0)</f>
        <v>120.2</v>
      </c>
      <c r="AA8" s="91">
        <f>+VLOOKUP($P$4,$B$5:$J$16,5,0)</f>
        <v>120.3</v>
      </c>
      <c r="AB8" s="91">
        <f>+VLOOKUP($P$4,$B$5:$J$16,6,0)</f>
        <v>180.3</v>
      </c>
      <c r="AC8" s="91">
        <f>+VLOOKUP($P$4,$B$5:$J$16,9,0)</f>
        <v>111.3</v>
      </c>
      <c r="AD8" s="95"/>
      <c r="AE8" s="95"/>
    </row>
    <row r="9" spans="1:31" s="8" customFormat="1" ht="18" customHeight="1" x14ac:dyDescent="0.25">
      <c r="A9" s="23"/>
      <c r="B9" s="48" t="s">
        <v>158</v>
      </c>
      <c r="C9" s="199">
        <v>49.5</v>
      </c>
      <c r="D9" s="198">
        <v>40.1</v>
      </c>
      <c r="E9" s="198">
        <v>39.200000000000003</v>
      </c>
      <c r="F9" s="197">
        <v>39.799999999999997</v>
      </c>
      <c r="G9" s="196">
        <v>46.8</v>
      </c>
      <c r="H9" s="5"/>
      <c r="I9" s="67"/>
      <c r="J9" s="195">
        <v>37.799999999999997</v>
      </c>
      <c r="K9" s="170">
        <f>+IF(ISERROR(J9-D9),"*",(J9-D9))</f>
        <v>-2.3000000000000043</v>
      </c>
      <c r="L9" s="209"/>
      <c r="M9" s="217"/>
      <c r="N9" s="67"/>
      <c r="V9" s="95"/>
      <c r="W9" s="95"/>
      <c r="X9" s="95"/>
      <c r="Y9" s="95"/>
      <c r="Z9" s="95"/>
      <c r="AA9" s="95"/>
      <c r="AB9" s="95"/>
      <c r="AC9" s="95"/>
      <c r="AD9" s="95"/>
      <c r="AE9" s="95"/>
    </row>
    <row r="10" spans="1:31" s="8" customFormat="1" ht="18" customHeight="1" x14ac:dyDescent="0.25">
      <c r="A10" s="23"/>
      <c r="B10" s="48" t="s">
        <v>115</v>
      </c>
      <c r="C10" s="199">
        <v>6.6</v>
      </c>
      <c r="D10" s="198">
        <v>5.5</v>
      </c>
      <c r="E10" s="198">
        <v>5.3</v>
      </c>
      <c r="F10" s="197">
        <v>5.3</v>
      </c>
      <c r="G10" s="196">
        <v>6.4</v>
      </c>
      <c r="H10" s="5"/>
      <c r="I10" s="67"/>
      <c r="J10" s="195">
        <v>5</v>
      </c>
      <c r="K10" s="157">
        <f t="shared" ref="K10:K16" si="0">+IF(ISERROR(J10/D10-1),"*",(J10/D10-1))</f>
        <v>-9.0909090909090939E-2</v>
      </c>
      <c r="L10" s="205"/>
      <c r="M10" s="217"/>
      <c r="N10" s="67"/>
      <c r="V10" s="95"/>
      <c r="W10" s="95"/>
      <c r="X10" s="95"/>
      <c r="Y10" s="95"/>
      <c r="Z10" s="95"/>
      <c r="AA10" s="95"/>
      <c r="AB10" s="95"/>
      <c r="AC10" s="95"/>
      <c r="AD10" s="95"/>
      <c r="AE10" s="95"/>
    </row>
    <row r="11" spans="1:31" s="8" customFormat="1" ht="18" customHeight="1" x14ac:dyDescent="0.25">
      <c r="A11" s="23"/>
      <c r="B11" s="48" t="s">
        <v>108</v>
      </c>
      <c r="C11" s="199">
        <v>11.1</v>
      </c>
      <c r="D11" s="198">
        <v>8.9</v>
      </c>
      <c r="E11" s="198">
        <v>8.6</v>
      </c>
      <c r="F11" s="197">
        <v>8.5</v>
      </c>
      <c r="G11" s="196">
        <v>10.8</v>
      </c>
      <c r="H11" s="5"/>
      <c r="I11" s="67"/>
      <c r="J11" s="195">
        <v>8.3000000000000007</v>
      </c>
      <c r="K11" s="157">
        <f t="shared" si="0"/>
        <v>-6.7415730337078594E-2</v>
      </c>
      <c r="L11" s="205"/>
      <c r="M11" s="217"/>
      <c r="N11" s="67"/>
      <c r="V11" s="95"/>
      <c r="W11" s="95"/>
      <c r="X11" s="95"/>
      <c r="Y11" s="95"/>
      <c r="Z11" s="95"/>
      <c r="AA11" s="95"/>
      <c r="AB11" s="95"/>
      <c r="AC11" s="95"/>
      <c r="AD11" s="95"/>
      <c r="AE11" s="95"/>
    </row>
    <row r="12" spans="1:31" s="8" customFormat="1" ht="18" customHeight="1" x14ac:dyDescent="0.25">
      <c r="A12" s="23"/>
      <c r="B12" s="48" t="s">
        <v>109</v>
      </c>
      <c r="C12" s="199">
        <v>4.2749298787078649</v>
      </c>
      <c r="D12" s="198">
        <v>3.4166024165643569</v>
      </c>
      <c r="E12" s="198">
        <v>3.4</v>
      </c>
      <c r="F12" s="197">
        <v>3.3</v>
      </c>
      <c r="G12" s="196">
        <v>4.2</v>
      </c>
      <c r="H12" s="5"/>
      <c r="I12" s="67"/>
      <c r="J12" s="195">
        <v>3.2</v>
      </c>
      <c r="K12" s="157">
        <f t="shared" si="0"/>
        <v>-6.3397021413503007E-2</v>
      </c>
      <c r="L12" s="205"/>
      <c r="M12" s="217"/>
      <c r="N12" s="67"/>
      <c r="V12" s="95"/>
      <c r="W12" s="95"/>
      <c r="X12" s="95"/>
      <c r="Y12" s="95"/>
      <c r="Z12" s="95"/>
      <c r="AA12" s="95"/>
      <c r="AB12" s="95"/>
      <c r="AC12" s="95"/>
      <c r="AD12" s="95"/>
      <c r="AE12" s="95"/>
    </row>
    <row r="13" spans="1:31" s="8" customFormat="1" ht="18" customHeight="1" x14ac:dyDescent="0.25">
      <c r="A13" s="23"/>
      <c r="B13" s="48" t="s">
        <v>110</v>
      </c>
      <c r="C13" s="199">
        <v>1.67</v>
      </c>
      <c r="D13" s="198">
        <v>1.62</v>
      </c>
      <c r="E13" s="198">
        <v>1.6</v>
      </c>
      <c r="F13" s="197">
        <v>1.6</v>
      </c>
      <c r="G13" s="196">
        <v>1.7</v>
      </c>
      <c r="H13" s="5"/>
      <c r="I13" s="67"/>
      <c r="J13" s="195">
        <v>1.7</v>
      </c>
      <c r="K13" s="157">
        <f t="shared" si="0"/>
        <v>4.9382716049382713E-2</v>
      </c>
      <c r="L13" s="205"/>
      <c r="M13" s="217"/>
      <c r="N13" s="67"/>
      <c r="V13" s="94"/>
      <c r="W13" s="94"/>
      <c r="X13" s="94"/>
      <c r="Y13" s="94"/>
      <c r="Z13" s="94"/>
      <c r="AA13" s="94"/>
      <c r="AB13" s="94"/>
      <c r="AC13" s="94"/>
      <c r="AD13" s="94"/>
    </row>
    <row r="14" spans="1:31" s="8" customFormat="1" ht="18" customHeight="1" x14ac:dyDescent="0.25">
      <c r="A14" s="23"/>
      <c r="B14" s="49" t="s">
        <v>156</v>
      </c>
      <c r="C14" s="199">
        <v>2.1154681296244053</v>
      </c>
      <c r="D14" s="198">
        <v>1.3695499689413584</v>
      </c>
      <c r="E14" s="198">
        <v>1.3</v>
      </c>
      <c r="F14" s="197">
        <v>1.3</v>
      </c>
      <c r="G14" s="196">
        <v>2</v>
      </c>
      <c r="H14" s="5"/>
      <c r="I14" s="67"/>
      <c r="J14" s="195">
        <v>1.2</v>
      </c>
      <c r="K14" s="157">
        <f t="shared" si="0"/>
        <v>-0.12379976838115514</v>
      </c>
      <c r="L14" s="205"/>
      <c r="M14" s="217">
        <f>+SUM(E14:G14,J14)</f>
        <v>5.8</v>
      </c>
      <c r="N14" s="67"/>
      <c r="V14" s="94"/>
      <c r="W14" s="94"/>
      <c r="X14" s="94"/>
      <c r="Y14" s="94"/>
      <c r="Z14" s="94"/>
      <c r="AA14" s="94"/>
      <c r="AB14" s="94"/>
      <c r="AC14" s="94"/>
      <c r="AD14" s="94"/>
    </row>
    <row r="15" spans="1:31" s="8" customFormat="1" ht="18" customHeight="1" x14ac:dyDescent="0.25">
      <c r="A15" s="23"/>
      <c r="B15" s="49" t="s">
        <v>116</v>
      </c>
      <c r="C15" s="199">
        <v>7.9029045944488976</v>
      </c>
      <c r="D15" s="198">
        <v>5.1375210735117829</v>
      </c>
      <c r="E15" s="198">
        <v>4.8</v>
      </c>
      <c r="F15" s="197">
        <v>4.7</v>
      </c>
      <c r="G15" s="196">
        <v>7.2</v>
      </c>
      <c r="H15" s="5"/>
      <c r="I15" s="67"/>
      <c r="J15" s="195">
        <v>4.5</v>
      </c>
      <c r="K15" s="157">
        <f t="shared" si="0"/>
        <v>-0.12409118413133857</v>
      </c>
      <c r="L15" s="205"/>
      <c r="M15" s="217">
        <f>+SUM(E15:G15,J15)</f>
        <v>21.2</v>
      </c>
      <c r="N15" s="67"/>
      <c r="V15" s="94"/>
      <c r="W15" s="94"/>
      <c r="X15" s="94"/>
      <c r="Y15" s="94"/>
      <c r="Z15" s="94"/>
      <c r="AA15" s="94"/>
      <c r="AB15" s="94"/>
      <c r="AC15" s="94"/>
      <c r="AD15" s="94"/>
    </row>
    <row r="16" spans="1:31" s="8" customFormat="1" ht="18" customHeight="1" thickBot="1" x14ac:dyDescent="0.3">
      <c r="A16" s="23"/>
      <c r="B16" s="50" t="s">
        <v>111</v>
      </c>
      <c r="C16" s="194">
        <v>3.7357710493383958</v>
      </c>
      <c r="D16" s="193">
        <v>3.7512476287981</v>
      </c>
      <c r="E16" s="193">
        <v>3.6</v>
      </c>
      <c r="F16" s="192">
        <v>3.6</v>
      </c>
      <c r="G16" s="191">
        <v>3.6</v>
      </c>
      <c r="H16" s="5"/>
      <c r="I16" s="67"/>
      <c r="J16" s="190">
        <v>3.7</v>
      </c>
      <c r="K16" s="151">
        <f t="shared" si="0"/>
        <v>-1.3661489154881412E-2</v>
      </c>
      <c r="L16" s="205"/>
      <c r="M16" s="215">
        <f>+M8/M7</f>
        <v>3.6395180722891567</v>
      </c>
      <c r="N16" s="67"/>
      <c r="V16" s="94"/>
      <c r="W16" s="94"/>
      <c r="X16" s="94"/>
      <c r="Y16" s="94"/>
      <c r="Z16" s="94"/>
      <c r="AA16" s="94"/>
      <c r="AB16" s="94"/>
      <c r="AC16" s="94"/>
      <c r="AD16" s="94"/>
    </row>
    <row r="17" spans="1:30" s="8" customFormat="1" ht="12.95" customHeight="1" x14ac:dyDescent="0.25">
      <c r="A17" s="23"/>
      <c r="B17" s="43" t="s">
        <v>161</v>
      </c>
      <c r="C17" s="189"/>
      <c r="D17" s="189"/>
      <c r="E17" s="189"/>
      <c r="F17" s="189"/>
      <c r="G17" s="189"/>
      <c r="H17" s="5"/>
      <c r="I17" s="67"/>
      <c r="J17" s="189"/>
      <c r="K17" s="189"/>
      <c r="L17" s="214"/>
      <c r="M17" s="189"/>
      <c r="N17" s="67"/>
      <c r="V17" s="94"/>
      <c r="W17" s="94"/>
      <c r="X17" s="94"/>
      <c r="Y17" s="94"/>
      <c r="Z17" s="94"/>
      <c r="AA17" s="94"/>
      <c r="AB17" s="94"/>
      <c r="AC17" s="94"/>
      <c r="AD17" s="94"/>
    </row>
    <row r="18" spans="1:30" ht="12.95" customHeight="1" x14ac:dyDescent="0.25">
      <c r="A18" s="1"/>
      <c r="B18" s="43" t="s">
        <v>157</v>
      </c>
      <c r="C18" s="147"/>
      <c r="D18" s="147"/>
      <c r="E18" s="147"/>
      <c r="F18" s="147"/>
      <c r="G18" s="147"/>
      <c r="H18"/>
      <c r="I18" s="9"/>
      <c r="J18" s="147"/>
      <c r="K18" s="147"/>
      <c r="L18" s="128"/>
      <c r="M18" s="147"/>
      <c r="N18" s="9"/>
      <c r="V18" s="93"/>
      <c r="W18" s="93"/>
      <c r="X18" s="93"/>
      <c r="Y18" s="93"/>
      <c r="Z18" s="93"/>
      <c r="AA18" s="93"/>
      <c r="AB18" s="93"/>
      <c r="AC18" s="93"/>
      <c r="AD18" s="93"/>
    </row>
    <row r="19" spans="1:30" ht="12.95" customHeight="1" x14ac:dyDescent="0.25">
      <c r="A19" s="1"/>
      <c r="B19" s="43"/>
      <c r="C19" s="147"/>
      <c r="D19" s="147"/>
      <c r="E19" s="147"/>
      <c r="F19" s="147"/>
      <c r="G19" s="147"/>
      <c r="H19"/>
      <c r="I19" s="9"/>
      <c r="J19" s="147"/>
      <c r="K19" s="147"/>
      <c r="L19" s="128"/>
      <c r="M19" s="147"/>
      <c r="N19" s="9"/>
      <c r="V19" s="93"/>
      <c r="W19" s="93"/>
      <c r="X19" s="93"/>
      <c r="Y19" s="93"/>
      <c r="Z19" s="93"/>
      <c r="AA19" s="93"/>
      <c r="AB19" s="93"/>
      <c r="AC19" s="93"/>
      <c r="AD19" s="93"/>
    </row>
    <row r="20" spans="1:30" ht="24.75" customHeight="1" x14ac:dyDescent="0.25">
      <c r="A20" s="1"/>
      <c r="B20" s="12"/>
      <c r="C20" s="13"/>
      <c r="D20" s="13"/>
      <c r="E20" s="13"/>
      <c r="F20" s="13"/>
      <c r="G20" s="13"/>
      <c r="H20" s="9"/>
      <c r="I20" s="9"/>
      <c r="J20" s="13"/>
      <c r="K20" s="13"/>
      <c r="L20" s="13"/>
      <c r="M20" s="13"/>
      <c r="N20" s="9"/>
      <c r="P20" s="110"/>
      <c r="Q20" s="110"/>
      <c r="R20" s="110"/>
      <c r="S20" s="110"/>
      <c r="V20" s="93"/>
      <c r="W20" s="93"/>
      <c r="X20" s="93"/>
      <c r="Y20" s="93"/>
      <c r="Z20" s="93"/>
      <c r="AA20" s="93"/>
      <c r="AB20" s="93"/>
      <c r="AC20" s="93"/>
      <c r="AD20" s="93"/>
    </row>
    <row r="21" spans="1:30" ht="29.25" customHeight="1" thickBot="1" x14ac:dyDescent="0.3">
      <c r="A21" s="1"/>
      <c r="B21" s="12"/>
      <c r="C21" s="13"/>
      <c r="D21" s="13"/>
      <c r="E21" s="13"/>
      <c r="F21" s="13"/>
      <c r="G21" s="13"/>
      <c r="H21" s="9"/>
      <c r="I21" s="9"/>
      <c r="J21" s="13"/>
      <c r="K21" s="13"/>
      <c r="L21" s="13"/>
      <c r="M21" s="13"/>
      <c r="N21" s="9"/>
      <c r="P21" s="110"/>
      <c r="Q21" s="110"/>
      <c r="R21" s="110"/>
      <c r="S21" s="110"/>
      <c r="V21" s="93"/>
      <c r="W21" s="93"/>
      <c r="X21" s="93"/>
      <c r="Y21" s="93"/>
      <c r="Z21" s="93"/>
      <c r="AA21" s="93"/>
      <c r="AB21" s="93"/>
      <c r="AC21" s="93"/>
      <c r="AD21" s="93"/>
    </row>
    <row r="22" spans="1:30"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c r="V22" s="93"/>
      <c r="W22" s="93"/>
      <c r="X22" s="93"/>
      <c r="Y22" s="93"/>
      <c r="Z22" s="93"/>
      <c r="AA22" s="93"/>
      <c r="AB22" s="93"/>
      <c r="AC22" s="93"/>
      <c r="AD22" s="93"/>
    </row>
    <row r="23" spans="1:30" s="8" customFormat="1" ht="18" customHeight="1" x14ac:dyDescent="0.25">
      <c r="A23" s="23"/>
      <c r="B23" s="26" t="s">
        <v>6</v>
      </c>
      <c r="C23" s="176">
        <v>100</v>
      </c>
      <c r="D23" s="175">
        <v>100</v>
      </c>
      <c r="E23" s="175">
        <v>100</v>
      </c>
      <c r="F23" s="174">
        <v>100</v>
      </c>
      <c r="G23" s="173">
        <v>100</v>
      </c>
      <c r="H23" s="35"/>
      <c r="I23" s="69"/>
      <c r="J23" s="172">
        <v>100</v>
      </c>
      <c r="K23" s="171">
        <f t="shared" ref="K23:K28" si="1">+IF(ISERROR(J23-D23),"*",(J23-D23))</f>
        <v>0</v>
      </c>
      <c r="L23" s="211"/>
      <c r="M23" s="211"/>
      <c r="N23" s="67"/>
      <c r="P23" s="111"/>
      <c r="Q23" s="111"/>
      <c r="R23" s="111"/>
      <c r="S23" s="111"/>
      <c r="V23" s="94"/>
      <c r="W23" s="94"/>
      <c r="X23" s="94"/>
      <c r="Y23" s="94"/>
      <c r="Z23" s="94"/>
      <c r="AA23" s="94"/>
      <c r="AB23" s="94"/>
      <c r="AC23" s="94"/>
      <c r="AD23" s="94"/>
    </row>
    <row r="24" spans="1:30" s="8" customFormat="1" ht="18" customHeight="1" x14ac:dyDescent="0.25">
      <c r="A24" s="23"/>
      <c r="B24" s="28" t="s">
        <v>17</v>
      </c>
      <c r="C24" s="162">
        <v>7.0085373518686751</v>
      </c>
      <c r="D24" s="161">
        <v>6.7081800497382797</v>
      </c>
      <c r="E24" s="161">
        <v>7.1</v>
      </c>
      <c r="F24" s="160">
        <v>6.5</v>
      </c>
      <c r="G24" s="159">
        <v>7</v>
      </c>
      <c r="H24" s="35"/>
      <c r="I24" s="69"/>
      <c r="J24" s="158">
        <v>7.4</v>
      </c>
      <c r="K24" s="170">
        <f t="shared" si="1"/>
        <v>0.69181995026172061</v>
      </c>
      <c r="L24" s="209"/>
      <c r="M24" s="209"/>
      <c r="N24" s="67"/>
      <c r="P24" s="111"/>
      <c r="Q24" s="111"/>
      <c r="R24" s="111"/>
      <c r="S24" s="111"/>
      <c r="V24" s="94"/>
      <c r="W24" s="94"/>
      <c r="X24" s="94"/>
      <c r="Y24" s="94"/>
      <c r="Z24" s="94"/>
      <c r="AA24" s="94"/>
      <c r="AB24" s="94"/>
      <c r="AC24" s="94"/>
      <c r="AD24" s="94"/>
    </row>
    <row r="25" spans="1:30" s="8" customFormat="1" ht="18" customHeight="1" x14ac:dyDescent="0.25">
      <c r="A25" s="23"/>
      <c r="B25" s="29" t="s">
        <v>0</v>
      </c>
      <c r="C25" s="162">
        <v>5.8757032818547561</v>
      </c>
      <c r="D25" s="161">
        <v>5.6416678934602587</v>
      </c>
      <c r="E25" s="161">
        <v>6.1</v>
      </c>
      <c r="F25" s="160">
        <v>5.0999999999999996</v>
      </c>
      <c r="G25" s="159">
        <v>5.8</v>
      </c>
      <c r="H25" s="35"/>
      <c r="I25" s="69"/>
      <c r="J25" s="158">
        <v>5.4</v>
      </c>
      <c r="K25" s="170">
        <f t="shared" si="1"/>
        <v>-0.2416678934602583</v>
      </c>
      <c r="L25" s="209"/>
      <c r="M25" s="209"/>
      <c r="N25" s="67"/>
      <c r="P25" s="111"/>
      <c r="Q25" s="111"/>
      <c r="R25" s="111"/>
      <c r="S25" s="111"/>
      <c r="V25" s="94"/>
      <c r="W25" s="94"/>
      <c r="X25" s="94"/>
      <c r="Y25" s="94"/>
      <c r="Z25" s="94"/>
      <c r="AA25" s="94"/>
      <c r="AB25" s="94"/>
      <c r="AC25" s="94"/>
      <c r="AD25" s="94"/>
    </row>
    <row r="26" spans="1:30" s="8" customFormat="1" ht="18" customHeight="1" x14ac:dyDescent="0.25">
      <c r="A26" s="23"/>
      <c r="B26" s="29" t="s">
        <v>1</v>
      </c>
      <c r="C26" s="162">
        <v>17.085747584476525</v>
      </c>
      <c r="D26" s="161">
        <v>16.842107334861119</v>
      </c>
      <c r="E26" s="161">
        <v>16.399999999999999</v>
      </c>
      <c r="F26" s="160">
        <v>14.6</v>
      </c>
      <c r="G26" s="159">
        <v>14.7</v>
      </c>
      <c r="H26" s="35"/>
      <c r="I26" s="69"/>
      <c r="J26" s="158">
        <v>15.3</v>
      </c>
      <c r="K26" s="170">
        <f t="shared" si="1"/>
        <v>-1.5421073348611181</v>
      </c>
      <c r="L26" s="209"/>
      <c r="M26" s="209"/>
      <c r="N26" s="67"/>
      <c r="P26" s="111"/>
      <c r="Q26" s="111"/>
      <c r="R26" s="111"/>
      <c r="S26" s="111"/>
    </row>
    <row r="27" spans="1:30" s="8" customFormat="1" ht="18" customHeight="1" x14ac:dyDescent="0.25">
      <c r="A27" s="23"/>
      <c r="B27" s="29" t="s">
        <v>2</v>
      </c>
      <c r="C27" s="162">
        <v>37.768603411378216</v>
      </c>
      <c r="D27" s="161">
        <v>38.644667305386584</v>
      </c>
      <c r="E27" s="161">
        <v>38.6</v>
      </c>
      <c r="F27" s="160">
        <v>40.799999999999997</v>
      </c>
      <c r="G27" s="159">
        <v>40.4</v>
      </c>
      <c r="H27" s="35"/>
      <c r="I27" s="69"/>
      <c r="J27" s="158">
        <v>40.799999999999997</v>
      </c>
      <c r="K27" s="170">
        <f t="shared" si="1"/>
        <v>2.1553326946134135</v>
      </c>
      <c r="L27" s="209"/>
      <c r="M27" s="209"/>
      <c r="N27" s="67"/>
      <c r="P27" s="111"/>
      <c r="Q27" s="111"/>
      <c r="R27" s="111"/>
      <c r="S27" s="111"/>
    </row>
    <row r="28" spans="1:30" s="8" customFormat="1" ht="18" customHeight="1" thickBot="1" x14ac:dyDescent="0.3">
      <c r="A28" s="23"/>
      <c r="B28" s="30" t="s">
        <v>3</v>
      </c>
      <c r="C28" s="156">
        <v>32.261382923769467</v>
      </c>
      <c r="D28" s="155">
        <v>32.163378991048212</v>
      </c>
      <c r="E28" s="155">
        <v>31.7</v>
      </c>
      <c r="F28" s="154">
        <v>32.9</v>
      </c>
      <c r="G28" s="153">
        <v>32.1</v>
      </c>
      <c r="H28" s="35"/>
      <c r="I28" s="69"/>
      <c r="J28" s="152">
        <v>31.1</v>
      </c>
      <c r="K28" s="169">
        <f t="shared" si="1"/>
        <v>-1.0633789910482108</v>
      </c>
      <c r="L28" s="209"/>
      <c r="M28" s="209"/>
      <c r="N28" s="67"/>
      <c r="P28" s="111"/>
      <c r="Q28" s="111"/>
      <c r="R28" s="111"/>
      <c r="S28" s="111"/>
    </row>
    <row r="29" spans="1:30" ht="8.25" customHeight="1" thickBot="1" x14ac:dyDescent="0.3">
      <c r="A29" s="1"/>
      <c r="B29" s="32"/>
      <c r="C29" s="186"/>
      <c r="D29" s="186"/>
      <c r="E29" s="186"/>
      <c r="F29" s="186"/>
      <c r="G29" s="186"/>
      <c r="H29" s="36"/>
      <c r="I29" s="70"/>
      <c r="J29" s="186"/>
      <c r="K29" s="188"/>
      <c r="L29" s="213"/>
      <c r="M29" s="213"/>
      <c r="N29" s="9"/>
      <c r="P29" s="110"/>
      <c r="Q29" s="110"/>
      <c r="R29" s="110"/>
      <c r="S29" s="110"/>
    </row>
    <row r="30" spans="1:30" s="8" customFormat="1" ht="18" customHeight="1" x14ac:dyDescent="0.25">
      <c r="A30" s="23"/>
      <c r="B30" s="31" t="s">
        <v>4</v>
      </c>
      <c r="C30" s="184">
        <v>49.632479089213419</v>
      </c>
      <c r="D30" s="183">
        <v>50.919961361906211</v>
      </c>
      <c r="E30" s="183">
        <v>50.2</v>
      </c>
      <c r="F30" s="182">
        <v>49.5</v>
      </c>
      <c r="G30" s="181">
        <v>48</v>
      </c>
      <c r="H30" s="35"/>
      <c r="I30" s="69"/>
      <c r="J30" s="180">
        <v>48</v>
      </c>
      <c r="K30" s="187">
        <f>+IF(ISERROR(J30-D30),"*",(J30-D30))</f>
        <v>-2.9199613619062106</v>
      </c>
      <c r="L30" s="209"/>
      <c r="M30" s="209"/>
      <c r="N30" s="67"/>
      <c r="P30" s="111"/>
      <c r="Q30" s="111"/>
      <c r="R30" s="111"/>
      <c r="S30" s="111"/>
    </row>
    <row r="31" spans="1:30" s="8" customFormat="1" ht="18" customHeight="1" thickBot="1" x14ac:dyDescent="0.3">
      <c r="A31" s="23"/>
      <c r="B31" s="30" t="s">
        <v>5</v>
      </c>
      <c r="C31" s="156">
        <v>50.36750055346468</v>
      </c>
      <c r="D31" s="155">
        <v>49.080038638093789</v>
      </c>
      <c r="E31" s="155">
        <v>49.8</v>
      </c>
      <c r="F31" s="154">
        <v>50.5</v>
      </c>
      <c r="G31" s="153">
        <v>52</v>
      </c>
      <c r="H31" s="35"/>
      <c r="I31" s="69"/>
      <c r="J31" s="152">
        <v>52</v>
      </c>
      <c r="K31" s="169">
        <f>+IF(ISERROR(J31-D31),"*",(J31-D31))</f>
        <v>2.9199613619062106</v>
      </c>
      <c r="L31" s="209"/>
      <c r="M31" s="209"/>
      <c r="N31" s="67"/>
    </row>
    <row r="32" spans="1:30" ht="12.95" customHeight="1" x14ac:dyDescent="0.25">
      <c r="A32"/>
      <c r="B32" s="43"/>
      <c r="C32"/>
      <c r="D32"/>
      <c r="E32"/>
      <c r="F32"/>
      <c r="G32"/>
      <c r="H32"/>
      <c r="I32" s="9"/>
      <c r="J32"/>
      <c r="K32"/>
      <c r="L32" s="9"/>
      <c r="M32"/>
      <c r="N32" s="9"/>
    </row>
    <row r="33" spans="1:14" ht="12.95" customHeight="1" x14ac:dyDescent="0.25">
      <c r="A33" s="1"/>
      <c r="B33" s="44"/>
      <c r="C33" s="147"/>
      <c r="D33" s="147"/>
      <c r="E33" s="147"/>
      <c r="F33" s="147"/>
      <c r="G33" s="147"/>
      <c r="H33"/>
      <c r="I33" s="9"/>
      <c r="J33" s="147"/>
      <c r="K33" s="147"/>
      <c r="L33" s="128"/>
      <c r="M33" s="147"/>
      <c r="N33" s="9"/>
    </row>
    <row r="34" spans="1:14" ht="29.25" customHeight="1" thickBot="1" x14ac:dyDescent="0.3">
      <c r="A34" s="1"/>
      <c r="B34" s="12"/>
      <c r="C34" s="13"/>
      <c r="D34" s="13"/>
      <c r="E34" s="13"/>
      <c r="F34" s="13"/>
      <c r="G34" s="13"/>
      <c r="H34" s="9"/>
      <c r="I34" s="9"/>
      <c r="J34" s="13"/>
      <c r="K34" s="13"/>
      <c r="L34" s="13"/>
      <c r="M34" s="13"/>
      <c r="N34" s="9"/>
    </row>
    <row r="35" spans="1:14" ht="50.1" customHeight="1" thickBot="1" x14ac:dyDescent="0.3">
      <c r="A35" s="1"/>
      <c r="B35" s="4" t="s">
        <v>15</v>
      </c>
      <c r="C35" s="45" t="s">
        <v>90</v>
      </c>
      <c r="D35" s="46" t="s">
        <v>192</v>
      </c>
      <c r="E35" s="46" t="s">
        <v>205</v>
      </c>
      <c r="F35" s="130" t="s">
        <v>204</v>
      </c>
      <c r="G35" s="71" t="s">
        <v>200</v>
      </c>
      <c r="H35"/>
      <c r="I35" s="9"/>
      <c r="J35" s="45" t="s">
        <v>201</v>
      </c>
      <c r="K35" s="81" t="s">
        <v>203</v>
      </c>
      <c r="L35" s="132"/>
      <c r="M35" s="132"/>
      <c r="N35" s="9"/>
    </row>
    <row r="36" spans="1:14" s="8" customFormat="1" ht="18" customHeight="1" x14ac:dyDescent="0.25">
      <c r="A36" s="23"/>
      <c r="B36" s="26" t="s">
        <v>6</v>
      </c>
      <c r="C36" s="168">
        <v>4.2749298787078649</v>
      </c>
      <c r="D36" s="167">
        <v>3.4166024165643569</v>
      </c>
      <c r="E36" s="167">
        <v>3.4</v>
      </c>
      <c r="F36" s="166">
        <v>3.3</v>
      </c>
      <c r="G36" s="165">
        <v>4.2</v>
      </c>
      <c r="H36" s="35"/>
      <c r="I36" s="69"/>
      <c r="J36" s="164">
        <v>3.2</v>
      </c>
      <c r="K36" s="163">
        <f t="shared" ref="K36:K41" si="2">+IF(ISERROR(J36/D36-1),"*",(J36/D36-1))</f>
        <v>-6.3397021413503007E-2</v>
      </c>
      <c r="L36" s="207"/>
      <c r="M36" s="207"/>
      <c r="N36" s="67"/>
    </row>
    <row r="37" spans="1:14" s="8" customFormat="1" ht="18" customHeight="1" x14ac:dyDescent="0.25">
      <c r="A37" s="23"/>
      <c r="B37" s="28" t="s">
        <v>17</v>
      </c>
      <c r="C37" s="162">
        <v>2.8954107271349958</v>
      </c>
      <c r="D37" s="161">
        <v>2.3875117060955477</v>
      </c>
      <c r="E37" s="161">
        <v>2.1</v>
      </c>
      <c r="F37" s="160">
        <v>2.1</v>
      </c>
      <c r="G37" s="159">
        <v>3.1</v>
      </c>
      <c r="H37" s="35"/>
      <c r="I37" s="69"/>
      <c r="J37" s="158">
        <v>2.2000000000000002</v>
      </c>
      <c r="K37" s="157">
        <f t="shared" si="2"/>
        <v>-7.8538549409752467E-2</v>
      </c>
      <c r="L37" s="205"/>
      <c r="M37" s="205"/>
      <c r="N37" s="67"/>
    </row>
    <row r="38" spans="1:14" s="8" customFormat="1" ht="18" customHeight="1" x14ac:dyDescent="0.25">
      <c r="A38" s="23"/>
      <c r="B38" s="29" t="s">
        <v>0</v>
      </c>
      <c r="C38" s="162">
        <v>2.7333072185722633</v>
      </c>
      <c r="D38" s="161">
        <v>2.0728993294775369</v>
      </c>
      <c r="E38" s="161">
        <v>2</v>
      </c>
      <c r="F38" s="160">
        <v>2.1</v>
      </c>
      <c r="G38" s="159">
        <v>2.9</v>
      </c>
      <c r="H38" s="35"/>
      <c r="I38" s="69"/>
      <c r="J38" s="158">
        <v>2.1</v>
      </c>
      <c r="K38" s="157">
        <f t="shared" si="2"/>
        <v>1.3073799647228324E-2</v>
      </c>
      <c r="L38" s="205"/>
      <c r="M38" s="205"/>
      <c r="N38" s="67"/>
    </row>
    <row r="39" spans="1:14" s="8" customFormat="1" ht="18" customHeight="1" x14ac:dyDescent="0.25">
      <c r="A39" s="23"/>
      <c r="B39" s="29" t="s">
        <v>1</v>
      </c>
      <c r="C39" s="162">
        <v>3.8769878942338329</v>
      </c>
      <c r="D39" s="161">
        <v>3.0297148890152181</v>
      </c>
      <c r="E39" s="161">
        <v>2.9</v>
      </c>
      <c r="F39" s="160">
        <v>2.7</v>
      </c>
      <c r="G39" s="159">
        <v>3.6</v>
      </c>
      <c r="H39" s="35"/>
      <c r="I39" s="69"/>
      <c r="J39" s="158">
        <v>2.6</v>
      </c>
      <c r="K39" s="157">
        <f t="shared" si="2"/>
        <v>-0.14183344134896236</v>
      </c>
      <c r="L39" s="205"/>
      <c r="M39" s="205"/>
      <c r="N39" s="67"/>
    </row>
    <row r="40" spans="1:14" s="8" customFormat="1" ht="18" customHeight="1" x14ac:dyDescent="0.25">
      <c r="A40" s="23"/>
      <c r="B40" s="29" t="s">
        <v>2</v>
      </c>
      <c r="C40" s="162">
        <v>4.7918897150429176</v>
      </c>
      <c r="D40" s="161">
        <v>3.6211360208814489</v>
      </c>
      <c r="E40" s="161">
        <v>3.7</v>
      </c>
      <c r="F40" s="160">
        <v>3.8</v>
      </c>
      <c r="G40" s="159">
        <v>4.8</v>
      </c>
      <c r="H40" s="35"/>
      <c r="I40" s="69"/>
      <c r="J40" s="158">
        <v>3.7</v>
      </c>
      <c r="K40" s="157">
        <f t="shared" si="2"/>
        <v>2.1778795014542052E-2</v>
      </c>
      <c r="L40" s="205"/>
      <c r="M40" s="205"/>
      <c r="N40" s="67"/>
    </row>
    <row r="41" spans="1:14" s="8" customFormat="1" ht="18" customHeight="1" thickBot="1" x14ac:dyDescent="0.3">
      <c r="A41" s="23"/>
      <c r="B41" s="30" t="s">
        <v>3</v>
      </c>
      <c r="C41" s="156">
        <v>4.8243754072633562</v>
      </c>
      <c r="D41" s="155">
        <v>4.1865201388519857</v>
      </c>
      <c r="E41" s="155">
        <v>3.9</v>
      </c>
      <c r="F41" s="154">
        <v>3.9</v>
      </c>
      <c r="G41" s="153">
        <v>4.5999999999999996</v>
      </c>
      <c r="H41" s="35"/>
      <c r="I41" s="69"/>
      <c r="J41" s="152">
        <v>3.6</v>
      </c>
      <c r="K41" s="151">
        <f t="shared" si="2"/>
        <v>-0.14009729307376972</v>
      </c>
      <c r="L41" s="205"/>
      <c r="M41" s="177"/>
      <c r="N41" s="67"/>
    </row>
    <row r="42" spans="1:14" ht="15.75" thickBot="1" x14ac:dyDescent="0.3">
      <c r="A42" s="1"/>
      <c r="B42" s="32"/>
      <c r="C42" s="186"/>
      <c r="D42" s="186"/>
      <c r="E42" s="186"/>
      <c r="F42" s="186"/>
      <c r="G42" s="186"/>
      <c r="H42" s="36"/>
      <c r="I42" s="70"/>
      <c r="J42" s="186"/>
      <c r="K42" s="185"/>
      <c r="L42" s="212"/>
      <c r="M42" s="185"/>
      <c r="N42" s="9"/>
    </row>
    <row r="43" spans="1:14" s="8" customFormat="1" ht="18" customHeight="1" x14ac:dyDescent="0.25">
      <c r="A43" s="23"/>
      <c r="B43" s="31" t="s">
        <v>4</v>
      </c>
      <c r="C43" s="184">
        <v>4.3173652670106968</v>
      </c>
      <c r="D43" s="183">
        <v>3.473256214063853</v>
      </c>
      <c r="E43" s="183">
        <v>3.3</v>
      </c>
      <c r="F43" s="182">
        <v>3.3</v>
      </c>
      <c r="G43" s="181">
        <v>4.0999999999999996</v>
      </c>
      <c r="H43" s="35"/>
      <c r="I43" s="69"/>
      <c r="J43" s="180">
        <v>3.2</v>
      </c>
      <c r="K43" s="179">
        <f>+IF(ISERROR(J43/D43-1),"*",(J43/D43-1))</f>
        <v>-7.8674361239861379E-2</v>
      </c>
      <c r="L43" s="205"/>
      <c r="M43" s="177"/>
      <c r="N43" s="67"/>
    </row>
    <row r="44" spans="1:14" s="8" customFormat="1" ht="18" customHeight="1" thickBot="1" x14ac:dyDescent="0.3">
      <c r="A44" s="23"/>
      <c r="B44" s="30" t="s">
        <v>5</v>
      </c>
      <c r="C44" s="156">
        <v>4.2333539332844561</v>
      </c>
      <c r="D44" s="155">
        <v>3.3609028072925562</v>
      </c>
      <c r="E44" s="155">
        <v>3.4</v>
      </c>
      <c r="F44" s="154">
        <v>3.3</v>
      </c>
      <c r="G44" s="153">
        <v>4.3</v>
      </c>
      <c r="H44" s="35"/>
      <c r="I44" s="69"/>
      <c r="J44" s="152">
        <v>3.2</v>
      </c>
      <c r="K44" s="151">
        <f>+IF(ISERROR(J44/D44-1),"*",(J44/D44-1))</f>
        <v>-4.7874876638332342E-2</v>
      </c>
      <c r="L44" s="205"/>
      <c r="M44" s="177"/>
      <c r="N44" s="67"/>
    </row>
    <row r="45" spans="1:14" ht="12.95" customHeight="1" x14ac:dyDescent="0.25">
      <c r="A45" s="1"/>
      <c r="B45" s="44"/>
      <c r="C45" s="38"/>
      <c r="D45" s="38"/>
      <c r="E45" s="38"/>
      <c r="F45" s="38"/>
      <c r="G45" s="38"/>
      <c r="H45" s="36"/>
      <c r="I45" s="70"/>
      <c r="J45" s="38"/>
      <c r="K45" s="38"/>
      <c r="L45" s="129"/>
      <c r="M45" s="38"/>
      <c r="N45" s="9"/>
    </row>
    <row r="46" spans="1:14" ht="12.95" customHeight="1" x14ac:dyDescent="0.25">
      <c r="A46" s="1"/>
      <c r="B46" s="44"/>
      <c r="C46" s="38"/>
      <c r="D46" s="38"/>
      <c r="E46" s="38"/>
      <c r="F46" s="38"/>
      <c r="G46" s="38"/>
      <c r="H46" s="36"/>
      <c r="I46" s="70"/>
      <c r="J46" s="38"/>
      <c r="K46" s="38"/>
      <c r="L46" s="129"/>
      <c r="M46" s="38"/>
      <c r="N46" s="9"/>
    </row>
    <row r="47" spans="1:14" ht="24.75" customHeight="1" x14ac:dyDescent="0.25">
      <c r="A47" s="1"/>
      <c r="B47" s="12"/>
      <c r="C47" s="13"/>
      <c r="D47" s="13"/>
      <c r="E47" s="13"/>
      <c r="F47" s="13"/>
      <c r="G47" s="13"/>
      <c r="H47" s="9"/>
      <c r="I47" s="9"/>
      <c r="J47" s="13"/>
      <c r="K47" s="13"/>
      <c r="L47" s="13"/>
      <c r="M47" s="13"/>
      <c r="N47" s="9"/>
    </row>
    <row r="48" spans="1:14" ht="27.75" customHeight="1" thickBot="1" x14ac:dyDescent="0.3">
      <c r="A48" s="1"/>
      <c r="B48" s="12"/>
      <c r="C48" s="13"/>
      <c r="D48" s="13"/>
      <c r="E48" s="13"/>
      <c r="F48" s="13"/>
      <c r="G48" s="13"/>
      <c r="H48" s="9"/>
      <c r="I48" s="9"/>
      <c r="J48" s="13"/>
      <c r="K48" s="13"/>
      <c r="L48" s="13"/>
      <c r="M48" s="13"/>
      <c r="N48" s="9"/>
    </row>
    <row r="49" spans="1:14" ht="50.1" customHeight="1" thickBot="1" x14ac:dyDescent="0.3">
      <c r="A49" s="1"/>
      <c r="B49" s="4" t="s">
        <v>25</v>
      </c>
      <c r="C49" s="45" t="s">
        <v>90</v>
      </c>
      <c r="D49" s="46" t="s">
        <v>192</v>
      </c>
      <c r="E49" s="46" t="s">
        <v>205</v>
      </c>
      <c r="F49" s="130" t="s">
        <v>204</v>
      </c>
      <c r="G49" s="71" t="s">
        <v>200</v>
      </c>
      <c r="H49"/>
      <c r="I49" s="9"/>
      <c r="J49" s="45" t="s">
        <v>201</v>
      </c>
      <c r="K49" s="81" t="s">
        <v>203</v>
      </c>
      <c r="L49" s="132"/>
      <c r="M49" s="132"/>
      <c r="N49" s="9"/>
    </row>
    <row r="50" spans="1:14" s="8" customFormat="1" ht="18" customHeight="1" x14ac:dyDescent="0.25">
      <c r="A50" s="23"/>
      <c r="B50" s="26" t="s">
        <v>6</v>
      </c>
      <c r="C50" s="176">
        <v>100</v>
      </c>
      <c r="D50" s="175">
        <v>100</v>
      </c>
      <c r="E50" s="175">
        <v>100</v>
      </c>
      <c r="F50" s="174">
        <v>100</v>
      </c>
      <c r="G50" s="173">
        <v>100</v>
      </c>
      <c r="H50" s="5"/>
      <c r="I50" s="67"/>
      <c r="J50" s="172">
        <v>100</v>
      </c>
      <c r="K50" s="171">
        <f t="shared" ref="K50:K58" si="3">+IF(ISERROR(J50-D50),"*",(J50-D50))</f>
        <v>0</v>
      </c>
      <c r="L50" s="211"/>
      <c r="M50" s="210"/>
      <c r="N50" s="67"/>
    </row>
    <row r="51" spans="1:14" s="8" customFormat="1" ht="18" customHeight="1" x14ac:dyDescent="0.25">
      <c r="A51" s="23"/>
      <c r="B51" s="24" t="s">
        <v>7</v>
      </c>
      <c r="C51" s="162">
        <v>9.351110364675975</v>
      </c>
      <c r="D51" s="161">
        <v>9.0638843250417835</v>
      </c>
      <c r="E51" s="161">
        <v>8.6</v>
      </c>
      <c r="F51" s="160">
        <v>7.6</v>
      </c>
      <c r="G51" s="159">
        <v>8.1</v>
      </c>
      <c r="H51" s="5"/>
      <c r="I51" s="67"/>
      <c r="J51" s="158">
        <v>7.3</v>
      </c>
      <c r="K51" s="170">
        <f t="shared" si="3"/>
        <v>-1.7638843250417837</v>
      </c>
      <c r="L51" s="209"/>
      <c r="M51" s="208"/>
      <c r="N51" s="67"/>
    </row>
    <row r="52" spans="1:14" s="8" customFormat="1" ht="18" customHeight="1" x14ac:dyDescent="0.25">
      <c r="A52" s="23"/>
      <c r="B52" s="24" t="s">
        <v>8</v>
      </c>
      <c r="C52" s="162">
        <v>12.613315215316847</v>
      </c>
      <c r="D52" s="161">
        <v>11.850133320317513</v>
      </c>
      <c r="E52" s="161">
        <v>12</v>
      </c>
      <c r="F52" s="160">
        <v>13</v>
      </c>
      <c r="G52" s="159">
        <v>12.2</v>
      </c>
      <c r="H52" s="35"/>
      <c r="I52" s="69"/>
      <c r="J52" s="158">
        <v>11.3</v>
      </c>
      <c r="K52" s="170">
        <f t="shared" si="3"/>
        <v>-0.55013332031751183</v>
      </c>
      <c r="L52" s="209"/>
      <c r="M52" s="208"/>
      <c r="N52" s="67"/>
    </row>
    <row r="53" spans="1:14" s="8" customFormat="1" ht="18" customHeight="1" x14ac:dyDescent="0.25">
      <c r="A53" s="23"/>
      <c r="B53" s="24" t="s">
        <v>9</v>
      </c>
      <c r="C53" s="162">
        <v>13.28089796146868</v>
      </c>
      <c r="D53" s="161">
        <v>15.563909123329363</v>
      </c>
      <c r="E53" s="161">
        <v>16.399999999999999</v>
      </c>
      <c r="F53" s="160">
        <v>16.2</v>
      </c>
      <c r="G53" s="159">
        <v>14.4</v>
      </c>
      <c r="H53" s="35"/>
      <c r="I53" s="69"/>
      <c r="J53" s="158">
        <v>15.1</v>
      </c>
      <c r="K53" s="170">
        <f t="shared" si="3"/>
        <v>-0.46390912332936374</v>
      </c>
      <c r="L53" s="209"/>
      <c r="M53" s="208"/>
      <c r="N53" s="67"/>
    </row>
    <row r="54" spans="1:14" s="8" customFormat="1" ht="18" customHeight="1" x14ac:dyDescent="0.25">
      <c r="A54" s="23"/>
      <c r="B54" s="24" t="s">
        <v>10</v>
      </c>
      <c r="C54" s="162">
        <v>23.674908837367902</v>
      </c>
      <c r="D54" s="161">
        <v>23.937228055286798</v>
      </c>
      <c r="E54" s="161">
        <v>23.7</v>
      </c>
      <c r="F54" s="160">
        <v>23.2</v>
      </c>
      <c r="G54" s="159">
        <v>24.3</v>
      </c>
      <c r="H54" s="35"/>
      <c r="I54" s="69"/>
      <c r="J54" s="158">
        <v>24.7</v>
      </c>
      <c r="K54" s="170">
        <f t="shared" si="3"/>
        <v>0.76277194471320087</v>
      </c>
      <c r="L54" s="209"/>
      <c r="M54" s="208"/>
      <c r="N54" s="67"/>
    </row>
    <row r="55" spans="1:14" s="8" customFormat="1" ht="18" customHeight="1" x14ac:dyDescent="0.25">
      <c r="A55" s="23"/>
      <c r="B55" s="24" t="s">
        <v>11</v>
      </c>
      <c r="C55" s="162">
        <v>16.350588708302478</v>
      </c>
      <c r="D55" s="161">
        <v>16.296718202494155</v>
      </c>
      <c r="E55" s="161">
        <v>16</v>
      </c>
      <c r="F55" s="160">
        <v>17</v>
      </c>
      <c r="G55" s="159">
        <v>17.100000000000001</v>
      </c>
      <c r="H55" s="35"/>
      <c r="I55" s="69"/>
      <c r="J55" s="158">
        <v>18.3</v>
      </c>
      <c r="K55" s="170">
        <f t="shared" si="3"/>
        <v>2.0032817975058457</v>
      </c>
      <c r="L55" s="209"/>
      <c r="M55" s="208"/>
      <c r="N55" s="67"/>
    </row>
    <row r="56" spans="1:14" s="8" customFormat="1" ht="18" customHeight="1" x14ac:dyDescent="0.25">
      <c r="A56" s="23"/>
      <c r="B56" s="24" t="s">
        <v>12</v>
      </c>
      <c r="C56" s="162">
        <v>10.845062967741278</v>
      </c>
      <c r="D56" s="161">
        <v>10.480401873963293</v>
      </c>
      <c r="E56" s="161">
        <v>10.8</v>
      </c>
      <c r="F56" s="160">
        <v>10.1</v>
      </c>
      <c r="G56" s="159">
        <v>10.6</v>
      </c>
      <c r="H56" s="35"/>
      <c r="I56" s="69"/>
      <c r="J56" s="158">
        <v>10.8</v>
      </c>
      <c r="K56" s="170">
        <f t="shared" si="3"/>
        <v>0.31959812603670734</v>
      </c>
      <c r="L56" s="209"/>
      <c r="M56" s="208"/>
      <c r="N56" s="67"/>
    </row>
    <row r="57" spans="1:14" s="8" customFormat="1" ht="18" customHeight="1" x14ac:dyDescent="0.25">
      <c r="A57" s="23"/>
      <c r="B57" s="24" t="s">
        <v>13</v>
      </c>
      <c r="C57" s="162">
        <v>7.7014954997595293</v>
      </c>
      <c r="D57" s="161">
        <v>6.8187993062777448</v>
      </c>
      <c r="E57" s="161">
        <v>6.6</v>
      </c>
      <c r="F57" s="160">
        <v>7.5</v>
      </c>
      <c r="G57" s="159">
        <v>7.9</v>
      </c>
      <c r="H57" s="35"/>
      <c r="I57" s="69"/>
      <c r="J57" s="158">
        <v>7.2</v>
      </c>
      <c r="K57" s="170">
        <f t="shared" si="3"/>
        <v>0.3812006937222554</v>
      </c>
      <c r="L57" s="209"/>
      <c r="M57" s="208"/>
      <c r="N57" s="67"/>
    </row>
    <row r="58" spans="1:14" s="8" customFormat="1" ht="18" customHeight="1" thickBot="1" x14ac:dyDescent="0.3">
      <c r="A58" s="23"/>
      <c r="B58" s="25" t="s">
        <v>14</v>
      </c>
      <c r="C58" s="156">
        <v>6.1825949987149444</v>
      </c>
      <c r="D58" s="155">
        <v>5.9889313040199204</v>
      </c>
      <c r="E58" s="155">
        <v>5.8</v>
      </c>
      <c r="F58" s="154">
        <v>5.5</v>
      </c>
      <c r="G58" s="153">
        <v>5.5</v>
      </c>
      <c r="H58" s="35"/>
      <c r="I58" s="69"/>
      <c r="J58" s="152">
        <v>5.3</v>
      </c>
      <c r="K58" s="169">
        <f t="shared" si="3"/>
        <v>-0.68893130401992053</v>
      </c>
      <c r="L58" s="209"/>
      <c r="M58" s="208"/>
      <c r="N58" s="67"/>
    </row>
    <row r="59" spans="1:14" ht="12.95" customHeight="1" x14ac:dyDescent="0.25">
      <c r="A59" s="1"/>
      <c r="B59" s="44"/>
      <c r="C59" s="38"/>
      <c r="D59" s="38"/>
      <c r="E59" s="38"/>
      <c r="F59" s="38"/>
      <c r="G59" s="38"/>
      <c r="H59" s="36"/>
      <c r="I59" s="70"/>
      <c r="J59" s="38"/>
      <c r="K59" s="38"/>
      <c r="L59" s="129"/>
      <c r="M59" s="38"/>
      <c r="N59" s="9"/>
    </row>
    <row r="60" spans="1:14" ht="12.95" customHeight="1" x14ac:dyDescent="0.25">
      <c r="A60" s="1"/>
      <c r="B60" s="44"/>
      <c r="C60" s="38"/>
      <c r="D60" s="38"/>
      <c r="E60" s="38"/>
      <c r="F60" s="38"/>
      <c r="G60" s="38"/>
      <c r="H60" s="36"/>
      <c r="I60" s="70"/>
      <c r="J60" s="38"/>
      <c r="K60" s="38"/>
      <c r="L60" s="129"/>
      <c r="M60" s="38"/>
      <c r="N60" s="9"/>
    </row>
    <row r="61" spans="1:14" ht="24.75" customHeight="1" thickBot="1" x14ac:dyDescent="0.3">
      <c r="A61" s="1"/>
      <c r="B61" s="12"/>
      <c r="C61" s="13"/>
      <c r="D61" s="13"/>
      <c r="E61" s="13"/>
      <c r="F61" s="13"/>
      <c r="G61" s="13"/>
      <c r="H61" s="9"/>
      <c r="I61" s="9"/>
      <c r="J61" s="13"/>
      <c r="K61" s="13"/>
      <c r="L61" s="13"/>
      <c r="M61" s="13"/>
      <c r="N61" s="9"/>
    </row>
    <row r="62" spans="1:14" ht="50.1" customHeight="1" thickBot="1" x14ac:dyDescent="0.3">
      <c r="A62" s="1"/>
      <c r="B62" s="4" t="s">
        <v>15</v>
      </c>
      <c r="C62" s="45" t="s">
        <v>90</v>
      </c>
      <c r="D62" s="46" t="s">
        <v>192</v>
      </c>
      <c r="E62" s="46" t="s">
        <v>205</v>
      </c>
      <c r="F62" s="130" t="s">
        <v>204</v>
      </c>
      <c r="G62" s="71" t="s">
        <v>200</v>
      </c>
      <c r="H62"/>
      <c r="I62" s="9"/>
      <c r="J62" s="45" t="s">
        <v>201</v>
      </c>
      <c r="K62" s="81" t="s">
        <v>203</v>
      </c>
      <c r="L62" s="132"/>
      <c r="M62" s="132"/>
      <c r="N62" s="9"/>
    </row>
    <row r="63" spans="1:14" s="8" customFormat="1" ht="18" customHeight="1" x14ac:dyDescent="0.25">
      <c r="A63" s="23"/>
      <c r="B63" s="26" t="s">
        <v>6</v>
      </c>
      <c r="C63" s="168">
        <v>4.2749298787078649</v>
      </c>
      <c r="D63" s="167">
        <v>3.4166024165643569</v>
      </c>
      <c r="E63" s="167">
        <v>3.4</v>
      </c>
      <c r="F63" s="166">
        <v>3.3</v>
      </c>
      <c r="G63" s="165">
        <v>4.2</v>
      </c>
      <c r="H63" s="5"/>
      <c r="I63" s="67"/>
      <c r="J63" s="164">
        <v>3.2</v>
      </c>
      <c r="K63" s="163">
        <f t="shared" ref="K63:K71" si="4">+IF(ISERROR(J63/D63-1),"*",(J63/D63-1))</f>
        <v>-6.3397021413503007E-2</v>
      </c>
      <c r="L63" s="207"/>
      <c r="M63" s="206"/>
      <c r="N63" s="67"/>
    </row>
    <row r="64" spans="1:14" s="8" customFormat="1" ht="18" customHeight="1" x14ac:dyDescent="0.25">
      <c r="A64" s="23"/>
      <c r="B64" s="24" t="s">
        <v>7</v>
      </c>
      <c r="C64" s="162">
        <v>4.1722865129297571</v>
      </c>
      <c r="D64" s="161">
        <v>3.3548289339800057</v>
      </c>
      <c r="E64" s="161">
        <v>2.2000000000000002</v>
      </c>
      <c r="F64" s="160">
        <v>2.7</v>
      </c>
      <c r="G64" s="159">
        <v>3.4</v>
      </c>
      <c r="H64" s="35"/>
      <c r="I64" s="69"/>
      <c r="J64" s="158">
        <v>2.4</v>
      </c>
      <c r="K64" s="157">
        <f t="shared" si="4"/>
        <v>-0.28461330004306451</v>
      </c>
      <c r="L64" s="205"/>
      <c r="M64" s="177"/>
      <c r="N64" s="67"/>
    </row>
    <row r="65" spans="1:14" s="8" customFormat="1" ht="18" customHeight="1" x14ac:dyDescent="0.25">
      <c r="A65" s="23"/>
      <c r="B65" s="24" t="s">
        <v>8</v>
      </c>
      <c r="C65" s="162">
        <v>4.6837883738005086</v>
      </c>
      <c r="D65" s="161">
        <v>3.3943305310664966</v>
      </c>
      <c r="E65" s="161">
        <v>3</v>
      </c>
      <c r="F65" s="160">
        <v>3.7</v>
      </c>
      <c r="G65" s="159">
        <v>4.4000000000000004</v>
      </c>
      <c r="H65" s="35"/>
      <c r="I65" s="69"/>
      <c r="J65" s="158">
        <v>3.4</v>
      </c>
      <c r="K65" s="157">
        <f t="shared" si="4"/>
        <v>1.6702760328182187E-3</v>
      </c>
      <c r="L65" s="205"/>
      <c r="M65" s="177"/>
      <c r="N65" s="67"/>
    </row>
    <row r="66" spans="1:14" s="8" customFormat="1" ht="18" customHeight="1" x14ac:dyDescent="0.25">
      <c r="A66" s="23"/>
      <c r="B66" s="24" t="s">
        <v>9</v>
      </c>
      <c r="C66" s="162">
        <v>3.8878729487110544</v>
      </c>
      <c r="D66" s="161">
        <v>3.4594360836404774</v>
      </c>
      <c r="E66" s="161">
        <v>3.2</v>
      </c>
      <c r="F66" s="160">
        <v>3.3</v>
      </c>
      <c r="G66" s="159">
        <v>4.2</v>
      </c>
      <c r="H66" s="35"/>
      <c r="I66" s="69"/>
      <c r="J66" s="158">
        <v>3.1</v>
      </c>
      <c r="K66" s="157">
        <f t="shared" si="4"/>
        <v>-0.1039001949884939</v>
      </c>
      <c r="L66" s="205"/>
      <c r="M66" s="177"/>
      <c r="N66" s="67"/>
    </row>
    <row r="67" spans="1:14" s="8" customFormat="1" ht="18" customHeight="1" x14ac:dyDescent="0.25">
      <c r="A67" s="23"/>
      <c r="B67" s="24" t="s">
        <v>10</v>
      </c>
      <c r="C67" s="162">
        <v>4.577252961541431</v>
      </c>
      <c r="D67" s="161">
        <v>3.7215092003098253</v>
      </c>
      <c r="E67" s="161">
        <v>3.8</v>
      </c>
      <c r="F67" s="160">
        <v>3.5</v>
      </c>
      <c r="G67" s="159">
        <v>4.5999999999999996</v>
      </c>
      <c r="H67" s="35"/>
      <c r="I67" s="69"/>
      <c r="J67" s="158">
        <v>3.5</v>
      </c>
      <c r="K67" s="157">
        <f t="shared" si="4"/>
        <v>-5.9521336207199016E-2</v>
      </c>
      <c r="L67" s="205"/>
      <c r="M67" s="177"/>
      <c r="N67" s="67"/>
    </row>
    <row r="68" spans="1:14" s="8" customFormat="1" ht="18" customHeight="1" x14ac:dyDescent="0.25">
      <c r="A68" s="23"/>
      <c r="B68" s="24" t="s">
        <v>11</v>
      </c>
      <c r="C68" s="162">
        <v>4.6507565298165598</v>
      </c>
      <c r="D68" s="161">
        <v>3.6074997522120706</v>
      </c>
      <c r="E68" s="161">
        <v>3.5</v>
      </c>
      <c r="F68" s="160">
        <v>3.6</v>
      </c>
      <c r="G68" s="159">
        <v>4.5</v>
      </c>
      <c r="H68" s="35"/>
      <c r="I68" s="69"/>
      <c r="J68" s="158">
        <v>3.8</v>
      </c>
      <c r="K68" s="157">
        <f t="shared" si="4"/>
        <v>5.3361125713145441E-2</v>
      </c>
      <c r="L68" s="205"/>
      <c r="M68" s="177"/>
      <c r="N68" s="67"/>
    </row>
    <row r="69" spans="1:14" s="8" customFormat="1" ht="18" customHeight="1" x14ac:dyDescent="0.25">
      <c r="A69" s="23"/>
      <c r="B69" s="24" t="s">
        <v>12</v>
      </c>
      <c r="C69" s="162">
        <v>4.4247198146693032</v>
      </c>
      <c r="D69" s="161">
        <v>3.6907219251909105</v>
      </c>
      <c r="E69" s="161">
        <v>3.6</v>
      </c>
      <c r="F69" s="160">
        <v>3.4</v>
      </c>
      <c r="G69" s="159">
        <v>4.4000000000000004</v>
      </c>
      <c r="H69" s="35"/>
      <c r="I69" s="69"/>
      <c r="J69" s="158">
        <v>3.1</v>
      </c>
      <c r="K69" s="157">
        <f t="shared" si="4"/>
        <v>-0.16005592866776441</v>
      </c>
      <c r="L69" s="205"/>
      <c r="M69" s="177"/>
      <c r="N69" s="67"/>
    </row>
    <row r="70" spans="1:14" s="8" customFormat="1" ht="18" customHeight="1" x14ac:dyDescent="0.25">
      <c r="A70" s="23"/>
      <c r="B70" s="24" t="s">
        <v>13</v>
      </c>
      <c r="C70" s="162">
        <v>3.8692870094282354</v>
      </c>
      <c r="D70" s="161">
        <v>2.8734496699949084</v>
      </c>
      <c r="E70" s="161">
        <v>2.4</v>
      </c>
      <c r="F70" s="160">
        <v>3.1</v>
      </c>
      <c r="G70" s="159">
        <v>3.7</v>
      </c>
      <c r="H70" s="35"/>
      <c r="I70" s="69"/>
      <c r="J70" s="158">
        <v>3</v>
      </c>
      <c r="K70" s="157">
        <f t="shared" si="4"/>
        <v>4.4041255124999568E-2</v>
      </c>
      <c r="L70" s="205"/>
      <c r="M70" s="177"/>
      <c r="N70" s="67"/>
    </row>
    <row r="71" spans="1:14" s="8" customFormat="1" ht="18" customHeight="1" thickBot="1" x14ac:dyDescent="0.3">
      <c r="A71" s="23"/>
      <c r="B71" s="25" t="s">
        <v>14</v>
      </c>
      <c r="C71" s="156">
        <v>3.1858912757312616</v>
      </c>
      <c r="D71" s="155">
        <v>2.4401552893431129</v>
      </c>
      <c r="E71" s="155">
        <v>1.9</v>
      </c>
      <c r="F71" s="154">
        <v>2.5</v>
      </c>
      <c r="G71" s="153">
        <v>3.2</v>
      </c>
      <c r="H71" s="35"/>
      <c r="I71" s="69"/>
      <c r="J71" s="152">
        <v>2.4</v>
      </c>
      <c r="K71" s="151">
        <f t="shared" si="4"/>
        <v>-1.6456038481847068E-2</v>
      </c>
      <c r="L71" s="205"/>
      <c r="M71" s="177"/>
      <c r="N71" s="67"/>
    </row>
    <row r="72" spans="1:14" ht="12.95" customHeight="1" x14ac:dyDescent="0.25">
      <c r="A72" s="1"/>
      <c r="B72" s="44"/>
      <c r="C72" s="38"/>
      <c r="D72" s="38"/>
      <c r="E72" s="38"/>
      <c r="F72" s="38"/>
      <c r="G72" s="38"/>
      <c r="H72" s="36"/>
      <c r="I72" s="70"/>
      <c r="J72" s="38"/>
      <c r="K72" s="38"/>
      <c r="L72" s="129"/>
      <c r="M72" s="38"/>
      <c r="N72" s="9"/>
    </row>
  </sheetData>
  <conditionalFormatting sqref="L22:M22">
    <cfRule type="cellIs" dxfId="167" priority="18" operator="between">
      <formula>-0.01</formula>
      <formula>0.01</formula>
    </cfRule>
  </conditionalFormatting>
  <conditionalFormatting sqref="K63:M71">
    <cfRule type="cellIs" dxfId="166" priority="15" operator="greaterThanOrEqual">
      <formula>0.001</formula>
    </cfRule>
    <cfRule type="cellIs" dxfId="165" priority="16" operator="lessThanOrEqual">
      <formula>0.001</formula>
    </cfRule>
    <cfRule type="cellIs" dxfId="164" priority="17" operator="equal">
      <formula>0</formula>
    </cfRule>
  </conditionalFormatting>
  <conditionalFormatting sqref="W15 K50:M58 K23:M31">
    <cfRule type="cellIs" dxfId="163" priority="12" operator="lessThan">
      <formula>-0.01</formula>
    </cfRule>
    <cfRule type="cellIs" dxfId="162" priority="13" operator="greaterThan">
      <formula>0.01</formula>
    </cfRule>
    <cfRule type="cellIs" dxfId="161" priority="14" operator="between">
      <formula>-0.01</formula>
      <formula>0.01</formula>
    </cfRule>
  </conditionalFormatting>
  <conditionalFormatting sqref="K6:L16">
    <cfRule type="cellIs" dxfId="160" priority="9" operator="equal">
      <formula>0</formula>
    </cfRule>
    <cfRule type="cellIs" dxfId="159" priority="10" operator="lessThanOrEqual">
      <formula>0.001</formula>
    </cfRule>
    <cfRule type="cellIs" dxfId="158" priority="11" operator="greaterThanOrEqual">
      <formula>0.001</formula>
    </cfRule>
  </conditionalFormatting>
  <conditionalFormatting sqref="K42:M42">
    <cfRule type="cellIs" dxfId="157" priority="7" operator="lessThan">
      <formula>0.02</formula>
    </cfRule>
    <cfRule type="cellIs" dxfId="156" priority="8" operator="greaterThan">
      <formula>0.02</formula>
    </cfRule>
  </conditionalFormatting>
  <conditionalFormatting sqref="K43:M44 K36:M41">
    <cfRule type="cellIs" dxfId="155" priority="4" operator="greaterThanOrEqual">
      <formula>0.001</formula>
    </cfRule>
    <cfRule type="cellIs" dxfId="154" priority="5" operator="lessThanOrEqual">
      <formula>0.001</formula>
    </cfRule>
    <cfRule type="cellIs" dxfId="153" priority="6" operator="equal">
      <formula>0</formula>
    </cfRule>
  </conditionalFormatting>
  <conditionalFormatting sqref="P15">
    <cfRule type="cellIs" dxfId="152" priority="1" operator="lessThan">
      <formula>-0.01</formula>
    </cfRule>
    <cfRule type="cellIs" dxfId="151" priority="2" operator="greaterThan">
      <formula>0.01</formula>
    </cfRule>
    <cfRule type="cellIs" dxfId="150"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0" fitToWidth="0"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2"/>
  <sheetViews>
    <sheetView showGridLines="0" showRowColHeaders="0" zoomScale="55" zoomScaleNormal="5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4.5703125" style="6" customWidth="1"/>
    <col min="10" max="10" width="16" style="7" customWidth="1"/>
    <col min="11" max="11" width="16.85546875" style="7" customWidth="1"/>
    <col min="12" max="12" width="3.42578125" style="7" customWidth="1"/>
    <col min="13" max="13" width="16.85546875" style="7" customWidth="1"/>
    <col min="14" max="14" width="10.7109375"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row>
    <row r="6" spans="1:30" s="8" customFormat="1" ht="18" customHeight="1" x14ac:dyDescent="0.25">
      <c r="A6" s="23"/>
      <c r="B6" s="47" t="s">
        <v>112</v>
      </c>
      <c r="C6" s="204">
        <v>52.985700000000001</v>
      </c>
      <c r="D6" s="203">
        <v>30.510660000000001</v>
      </c>
      <c r="E6" s="203">
        <v>30.5</v>
      </c>
      <c r="F6" s="202">
        <v>30.9</v>
      </c>
      <c r="G6" s="201">
        <v>50.1</v>
      </c>
      <c r="H6" s="5"/>
      <c r="I6" s="67"/>
      <c r="J6" s="200">
        <v>27.3</v>
      </c>
      <c r="K6" s="179">
        <f>+IF(ISERROR(J6/D6-1),"*",(J6/D6-1))</f>
        <v>-0.1052307619697509</v>
      </c>
      <c r="L6" s="205"/>
      <c r="M6" s="219">
        <f>+SUM(E6:G6,J6)</f>
        <v>138.80000000000001</v>
      </c>
      <c r="N6" s="67"/>
      <c r="V6" s="95"/>
      <c r="W6" s="95"/>
      <c r="X6" s="95"/>
      <c r="Y6" s="95"/>
      <c r="Z6" s="95"/>
      <c r="AA6" s="95"/>
      <c r="AB6" s="95"/>
      <c r="AC6" s="95"/>
      <c r="AD6" s="94"/>
    </row>
    <row r="7" spans="1:30" s="8" customFormat="1" ht="18" customHeight="1" x14ac:dyDescent="0.25">
      <c r="A7" s="23"/>
      <c r="B7" s="48" t="s">
        <v>113</v>
      </c>
      <c r="C7" s="199">
        <v>20.547253580000003</v>
      </c>
      <c r="D7" s="198">
        <v>11.7293676</v>
      </c>
      <c r="E7" s="198">
        <v>11.8</v>
      </c>
      <c r="F7" s="197">
        <v>12.1</v>
      </c>
      <c r="G7" s="196">
        <v>19.899999999999999</v>
      </c>
      <c r="H7" s="5"/>
      <c r="I7" s="67"/>
      <c r="J7" s="195">
        <v>10.8</v>
      </c>
      <c r="K7" s="157">
        <f>+IF(ISERROR(J7/D7-1),"*",(J7/D7-1))</f>
        <v>-7.9234246183911838E-2</v>
      </c>
      <c r="L7" s="205"/>
      <c r="M7" s="217">
        <f>+SUM(E7:G7,J7)</f>
        <v>54.599999999999994</v>
      </c>
      <c r="N7" s="67"/>
      <c r="V7" s="95"/>
      <c r="W7" s="91"/>
      <c r="X7" s="91" t="str">
        <f>+C5</f>
        <v>TRIM 3 2015</v>
      </c>
      <c r="Y7" s="91" t="str">
        <f>+D5</f>
        <v>TRIM 4 2015</v>
      </c>
      <c r="Z7" s="91" t="str">
        <f>+E5</f>
        <v>TRIM 1 2016</v>
      </c>
      <c r="AA7" s="91" t="str">
        <f>+F5</f>
        <v>TRIM 2 2016</v>
      </c>
      <c r="AB7" s="91" t="str">
        <f>+G5</f>
        <v>TRIM 3 2016</v>
      </c>
      <c r="AC7" s="91" t="str">
        <f>+J5</f>
        <v>TRIM 4 2016</v>
      </c>
      <c r="AD7" s="94"/>
    </row>
    <row r="8" spans="1:30" s="8" customFormat="1" ht="18" customHeight="1" x14ac:dyDescent="0.25">
      <c r="A8" s="23"/>
      <c r="B8" s="48" t="s">
        <v>114</v>
      </c>
      <c r="C8" s="199">
        <v>69.98997</v>
      </c>
      <c r="D8" s="198">
        <v>40.808309999999999</v>
      </c>
      <c r="E8" s="198">
        <v>38.4</v>
      </c>
      <c r="F8" s="197">
        <v>38.1</v>
      </c>
      <c r="G8" s="196">
        <v>64</v>
      </c>
      <c r="H8" s="5"/>
      <c r="I8" s="67"/>
      <c r="J8" s="195">
        <v>37.1</v>
      </c>
      <c r="K8" s="157">
        <f>+IF(ISERROR(J8/D8-1),"*",(J8/D8-1))</f>
        <v>-9.0871442605684916E-2</v>
      </c>
      <c r="L8" s="205"/>
      <c r="M8" s="217">
        <f>+SUM(E8:G8,J8)</f>
        <v>177.6</v>
      </c>
      <c r="N8" s="67"/>
      <c r="V8" s="95"/>
      <c r="W8" s="91" t="str">
        <f>+VLOOKUP($P$4,$B$5:$J$16,1,0)</f>
        <v>Volumen (Mio consumiciones)</v>
      </c>
      <c r="X8" s="91">
        <f>+VLOOKUP($P$4,$B$5:$J$16,2,0)</f>
        <v>52.985700000000001</v>
      </c>
      <c r="Y8" s="91">
        <f>+VLOOKUP($P$4,$B$5:$J$16,3,0)</f>
        <v>30.510660000000001</v>
      </c>
      <c r="Z8" s="91">
        <f>+VLOOKUP($P$4,$B$5:$J$16,4,0)</f>
        <v>30.5</v>
      </c>
      <c r="AA8" s="91">
        <f>+VLOOKUP($P$4,$B$5:$J$16,5,0)</f>
        <v>30.9</v>
      </c>
      <c r="AB8" s="91">
        <f>+VLOOKUP($P$4,$B$5:$J$16,6,0)</f>
        <v>50.1</v>
      </c>
      <c r="AC8" s="91">
        <f>+VLOOKUP($P$4,$B$5:$J$16,9,0)</f>
        <v>27.3</v>
      </c>
      <c r="AD8" s="94"/>
    </row>
    <row r="9" spans="1:30" s="8" customFormat="1" ht="18" customHeight="1" x14ac:dyDescent="0.25">
      <c r="A9" s="23"/>
      <c r="B9" s="48" t="s">
        <v>158</v>
      </c>
      <c r="C9" s="199">
        <v>23.8</v>
      </c>
      <c r="D9" s="198">
        <v>15.1</v>
      </c>
      <c r="E9" s="198">
        <v>15.8</v>
      </c>
      <c r="F9" s="197">
        <v>16.100000000000001</v>
      </c>
      <c r="G9" s="196">
        <v>22.7</v>
      </c>
      <c r="H9" s="5"/>
      <c r="I9" s="67"/>
      <c r="J9" s="195">
        <v>15.1</v>
      </c>
      <c r="K9" s="170">
        <f>+IF(ISERROR(J9-D9),"*",(J9-D9))</f>
        <v>0</v>
      </c>
      <c r="L9" s="209"/>
      <c r="M9" s="217"/>
      <c r="N9" s="67"/>
      <c r="V9" s="95"/>
      <c r="W9" s="95"/>
      <c r="X9" s="95"/>
      <c r="Y9" s="95"/>
      <c r="Z9" s="95"/>
      <c r="AA9" s="95"/>
      <c r="AB9" s="95"/>
      <c r="AC9" s="95"/>
      <c r="AD9" s="94"/>
    </row>
    <row r="10" spans="1:30" s="8" customFormat="1" ht="18" customHeight="1" x14ac:dyDescent="0.25">
      <c r="A10" s="23"/>
      <c r="B10" s="48" t="s">
        <v>115</v>
      </c>
      <c r="C10" s="199">
        <v>3.6</v>
      </c>
      <c r="D10" s="198">
        <v>3.4</v>
      </c>
      <c r="E10" s="198">
        <v>3.2</v>
      </c>
      <c r="F10" s="197">
        <v>3.2</v>
      </c>
      <c r="G10" s="196">
        <v>3.6</v>
      </c>
      <c r="H10" s="5"/>
      <c r="I10" s="67"/>
      <c r="J10" s="195">
        <v>3.1</v>
      </c>
      <c r="K10" s="157">
        <f t="shared" ref="K10:K16" si="0">+IF(ISERROR(J10/D10-1),"*",(J10/D10-1))</f>
        <v>-8.8235294117646967E-2</v>
      </c>
      <c r="L10" s="205"/>
      <c r="M10" s="217"/>
      <c r="N10" s="67"/>
      <c r="W10" s="94"/>
      <c r="X10" s="94"/>
      <c r="Y10" s="94"/>
      <c r="Z10" s="94"/>
      <c r="AA10" s="94"/>
      <c r="AB10" s="94"/>
      <c r="AC10" s="94"/>
      <c r="AD10" s="94"/>
    </row>
    <row r="11" spans="1:30" s="8" customFormat="1" ht="18" customHeight="1" x14ac:dyDescent="0.25">
      <c r="A11" s="23"/>
      <c r="B11" s="48" t="s">
        <v>108</v>
      </c>
      <c r="C11" s="199">
        <v>6.2</v>
      </c>
      <c r="D11" s="198">
        <v>5.7</v>
      </c>
      <c r="E11" s="198">
        <v>5.4</v>
      </c>
      <c r="F11" s="197">
        <v>5.4</v>
      </c>
      <c r="G11" s="196">
        <v>6.2</v>
      </c>
      <c r="H11" s="5"/>
      <c r="I11" s="67"/>
      <c r="J11" s="195">
        <v>5</v>
      </c>
      <c r="K11" s="157">
        <f t="shared" si="0"/>
        <v>-0.1228070175438597</v>
      </c>
      <c r="L11" s="205"/>
      <c r="M11" s="217"/>
      <c r="N11" s="67"/>
    </row>
    <row r="12" spans="1:30" s="8" customFormat="1" ht="18" customHeight="1" x14ac:dyDescent="0.25">
      <c r="A12" s="23"/>
      <c r="B12" s="48" t="s">
        <v>109</v>
      </c>
      <c r="C12" s="199">
        <v>2.4083721728905525</v>
      </c>
      <c r="D12" s="198">
        <v>2.172175103419999</v>
      </c>
      <c r="E12" s="198">
        <v>2.1</v>
      </c>
      <c r="F12" s="197">
        <v>2.1</v>
      </c>
      <c r="G12" s="196">
        <v>2.5</v>
      </c>
      <c r="H12" s="5"/>
      <c r="I12" s="67"/>
      <c r="J12" s="195">
        <v>2</v>
      </c>
      <c r="K12" s="157">
        <f t="shared" si="0"/>
        <v>-7.9263915302645982E-2</v>
      </c>
      <c r="L12" s="205"/>
      <c r="M12" s="217"/>
      <c r="N12" s="67"/>
    </row>
    <row r="13" spans="1:30" s="8" customFormat="1" ht="18" customHeight="1" x14ac:dyDescent="0.25">
      <c r="A13" s="23"/>
      <c r="B13" s="48" t="s">
        <v>110</v>
      </c>
      <c r="C13" s="199">
        <v>1.71</v>
      </c>
      <c r="D13" s="198">
        <v>1.66</v>
      </c>
      <c r="E13" s="198">
        <v>1.7</v>
      </c>
      <c r="F13" s="197">
        <v>1.7</v>
      </c>
      <c r="G13" s="196">
        <v>1.7</v>
      </c>
      <c r="H13" s="5"/>
      <c r="I13" s="67"/>
      <c r="J13" s="195">
        <v>1.6</v>
      </c>
      <c r="K13" s="157">
        <f t="shared" si="0"/>
        <v>-3.6144578313252906E-2</v>
      </c>
      <c r="L13" s="205"/>
      <c r="M13" s="217"/>
      <c r="N13" s="67"/>
    </row>
    <row r="14" spans="1:30" s="8" customFormat="1" ht="18" customHeight="1" x14ac:dyDescent="0.25">
      <c r="A14" s="23"/>
      <c r="B14" s="49" t="s">
        <v>156</v>
      </c>
      <c r="C14" s="199">
        <v>0.57391517154117522</v>
      </c>
      <c r="D14" s="198">
        <v>0.32760631719363947</v>
      </c>
      <c r="E14" s="198">
        <v>0.3</v>
      </c>
      <c r="F14" s="197">
        <v>0.3</v>
      </c>
      <c r="G14" s="196">
        <v>0.6</v>
      </c>
      <c r="H14" s="5"/>
      <c r="I14" s="67"/>
      <c r="J14" s="195">
        <v>0.3</v>
      </c>
      <c r="K14" s="157">
        <f t="shared" si="0"/>
        <v>-8.4266742565046848E-2</v>
      </c>
      <c r="L14" s="205"/>
      <c r="M14" s="217">
        <f>+SUM(E14:G14,J14)</f>
        <v>1.5</v>
      </c>
      <c r="N14" s="67"/>
    </row>
    <row r="15" spans="1:30" s="8" customFormat="1" ht="18" customHeight="1" x14ac:dyDescent="0.25">
      <c r="A15" s="23"/>
      <c r="B15" s="49" t="s">
        <v>116</v>
      </c>
      <c r="C15" s="199">
        <v>1.9549233420572651</v>
      </c>
      <c r="D15" s="198">
        <v>1.1397937728540768</v>
      </c>
      <c r="E15" s="198">
        <v>1.1000000000000001</v>
      </c>
      <c r="F15" s="197">
        <v>1.1000000000000001</v>
      </c>
      <c r="G15" s="196">
        <v>1.8</v>
      </c>
      <c r="H15" s="5"/>
      <c r="I15" s="67"/>
      <c r="J15" s="195">
        <v>1</v>
      </c>
      <c r="K15" s="157">
        <f t="shared" si="0"/>
        <v>-0.12264830374009594</v>
      </c>
      <c r="L15" s="205"/>
      <c r="M15" s="217">
        <f>+SUM(E15:G15,J15)</f>
        <v>5</v>
      </c>
      <c r="N15" s="67"/>
    </row>
    <row r="16" spans="1:30" s="8" customFormat="1" ht="18" customHeight="1" thickBot="1" x14ac:dyDescent="0.3">
      <c r="A16" s="23"/>
      <c r="B16" s="50" t="s">
        <v>111</v>
      </c>
      <c r="C16" s="194">
        <v>3.4062931927859137</v>
      </c>
      <c r="D16" s="193">
        <v>3.4791568813991303</v>
      </c>
      <c r="E16" s="193">
        <v>3.2</v>
      </c>
      <c r="F16" s="192">
        <v>3.1</v>
      </c>
      <c r="G16" s="191">
        <v>3.2</v>
      </c>
      <c r="H16" s="5"/>
      <c r="I16" s="67"/>
      <c r="J16" s="190">
        <v>3.4</v>
      </c>
      <c r="K16" s="151">
        <f t="shared" si="0"/>
        <v>-2.2751742475980996E-2</v>
      </c>
      <c r="L16" s="205"/>
      <c r="M16" s="215">
        <f>+M8/M7</f>
        <v>3.2527472527472532</v>
      </c>
      <c r="N16" s="67"/>
    </row>
    <row r="17" spans="1:19" s="8" customFormat="1" ht="12.95" customHeight="1" x14ac:dyDescent="0.25">
      <c r="A17" s="23"/>
      <c r="B17" s="43" t="s">
        <v>161</v>
      </c>
      <c r="C17" s="189"/>
      <c r="D17" s="189"/>
      <c r="E17" s="189"/>
      <c r="F17" s="189"/>
      <c r="G17" s="189"/>
      <c r="H17" s="5"/>
      <c r="I17" s="67"/>
      <c r="J17" s="189"/>
      <c r="K17" s="189"/>
      <c r="L17" s="214"/>
      <c r="M17" s="189"/>
      <c r="N17" s="67"/>
    </row>
    <row r="18" spans="1:19" s="8" customFormat="1" ht="12.95" customHeight="1" x14ac:dyDescent="0.25">
      <c r="A18" s="23"/>
      <c r="B18" s="43" t="s">
        <v>157</v>
      </c>
      <c r="C18" s="189"/>
      <c r="D18" s="189"/>
      <c r="E18" s="189"/>
      <c r="F18" s="189"/>
      <c r="G18" s="189"/>
      <c r="H18" s="5"/>
      <c r="I18" s="67"/>
      <c r="J18" s="189"/>
      <c r="K18" s="189"/>
      <c r="L18" s="214"/>
      <c r="M18" s="189"/>
      <c r="N18" s="67"/>
    </row>
    <row r="19" spans="1:19" ht="12.95" customHeight="1" x14ac:dyDescent="0.25">
      <c r="A19" s="1"/>
      <c r="B19" s="43"/>
      <c r="C19" s="147"/>
      <c r="D19" s="147"/>
      <c r="E19" s="147"/>
      <c r="F19" s="147"/>
      <c r="G19" s="147"/>
      <c r="H19"/>
      <c r="I19" s="9"/>
      <c r="J19" s="147"/>
      <c r="K19" s="147"/>
      <c r="L19" s="128"/>
      <c r="M19" s="147"/>
      <c r="N19" s="9"/>
    </row>
    <row r="20" spans="1:19" ht="24.75" customHeight="1" x14ac:dyDescent="0.25">
      <c r="A20" s="1"/>
      <c r="B20" s="12"/>
      <c r="C20" s="13"/>
      <c r="D20" s="13"/>
      <c r="E20" s="13"/>
      <c r="F20" s="13"/>
      <c r="G20" s="13"/>
      <c r="H20" s="9"/>
      <c r="I20" s="9"/>
      <c r="J20" s="13"/>
      <c r="K20" s="13"/>
      <c r="L20" s="13"/>
      <c r="M20" s="13"/>
      <c r="N20" s="9"/>
      <c r="P20" s="110"/>
      <c r="Q20" s="110"/>
      <c r="R20" s="110"/>
      <c r="S20" s="110"/>
    </row>
    <row r="21" spans="1:19" ht="29.25" customHeight="1" thickBot="1" x14ac:dyDescent="0.3">
      <c r="A21" s="1"/>
      <c r="B21" s="12"/>
      <c r="C21" s="13"/>
      <c r="D21" s="13"/>
      <c r="E21" s="13"/>
      <c r="F21" s="13"/>
      <c r="G21" s="13"/>
      <c r="H21" s="9"/>
      <c r="I21" s="9"/>
      <c r="J21" s="13"/>
      <c r="K21" s="13"/>
      <c r="L21" s="13"/>
      <c r="M21" s="13"/>
      <c r="N21" s="9"/>
      <c r="P21" s="110"/>
      <c r="Q21" s="110"/>
      <c r="R21" s="110"/>
      <c r="S21" s="110"/>
    </row>
    <row r="22" spans="1:19"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19" s="8" customFormat="1" ht="18" customHeight="1" x14ac:dyDescent="0.25">
      <c r="A23" s="23"/>
      <c r="B23" s="26" t="s">
        <v>6</v>
      </c>
      <c r="C23" s="176">
        <v>100</v>
      </c>
      <c r="D23" s="175">
        <v>100</v>
      </c>
      <c r="E23" s="175">
        <v>100</v>
      </c>
      <c r="F23" s="174">
        <v>100</v>
      </c>
      <c r="G23" s="173">
        <v>100</v>
      </c>
      <c r="H23" s="35"/>
      <c r="I23" s="69"/>
      <c r="J23" s="172">
        <v>100</v>
      </c>
      <c r="K23" s="171">
        <f t="shared" ref="K23:K28" si="1">+IF(ISERROR(J23-D23),"*",(J23-D23))</f>
        <v>0</v>
      </c>
      <c r="L23" s="211"/>
      <c r="M23" s="211"/>
      <c r="N23" s="67"/>
      <c r="P23" s="111"/>
      <c r="Q23" s="111"/>
      <c r="R23" s="111"/>
      <c r="S23" s="111"/>
    </row>
    <row r="24" spans="1:19" s="8" customFormat="1" ht="18" customHeight="1" x14ac:dyDescent="0.25">
      <c r="A24" s="23"/>
      <c r="B24" s="28" t="s">
        <v>17</v>
      </c>
      <c r="C24" s="162">
        <v>15.59810099706147</v>
      </c>
      <c r="D24" s="161">
        <v>15.34427967143287</v>
      </c>
      <c r="E24" s="161">
        <v>15.5</v>
      </c>
      <c r="F24" s="160">
        <v>15.8</v>
      </c>
      <c r="G24" s="159">
        <v>14.3</v>
      </c>
      <c r="H24" s="35"/>
      <c r="I24" s="69"/>
      <c r="J24" s="158">
        <v>14</v>
      </c>
      <c r="K24" s="170">
        <f t="shared" si="1"/>
        <v>-1.3442796714328704</v>
      </c>
      <c r="L24" s="209"/>
      <c r="M24" s="209"/>
      <c r="N24" s="67"/>
      <c r="P24" s="111"/>
      <c r="Q24" s="111"/>
      <c r="R24" s="111"/>
      <c r="S24" s="111"/>
    </row>
    <row r="25" spans="1:19" s="8" customFormat="1" ht="18" customHeight="1" x14ac:dyDescent="0.25">
      <c r="A25" s="23"/>
      <c r="B25" s="29" t="s">
        <v>0</v>
      </c>
      <c r="C25" s="162">
        <v>7.0019458080198991</v>
      </c>
      <c r="D25" s="161">
        <v>6.4972668568952621</v>
      </c>
      <c r="E25" s="161">
        <v>8</v>
      </c>
      <c r="F25" s="160">
        <v>5.5</v>
      </c>
      <c r="G25" s="159">
        <v>6.5</v>
      </c>
      <c r="H25" s="35"/>
      <c r="I25" s="69"/>
      <c r="J25" s="158">
        <v>6.8</v>
      </c>
      <c r="K25" s="170">
        <f t="shared" si="1"/>
        <v>0.30273314310473776</v>
      </c>
      <c r="L25" s="209"/>
      <c r="M25" s="209"/>
      <c r="N25" s="67"/>
      <c r="P25" s="111"/>
      <c r="Q25" s="111"/>
      <c r="R25" s="111"/>
      <c r="S25" s="111"/>
    </row>
    <row r="26" spans="1:19" s="8" customFormat="1" ht="18" customHeight="1" x14ac:dyDescent="0.25">
      <c r="A26" s="23"/>
      <c r="B26" s="29" t="s">
        <v>1</v>
      </c>
      <c r="C26" s="162">
        <v>13.235106830710928</v>
      </c>
      <c r="D26" s="161">
        <v>13.171632472060585</v>
      </c>
      <c r="E26" s="161">
        <v>11.8</v>
      </c>
      <c r="F26" s="160">
        <v>10.7</v>
      </c>
      <c r="G26" s="159">
        <v>9.1999999999999993</v>
      </c>
      <c r="H26" s="35"/>
      <c r="I26" s="69"/>
      <c r="J26" s="158">
        <v>11.5</v>
      </c>
      <c r="K26" s="170">
        <f t="shared" si="1"/>
        <v>-1.6716324720605851</v>
      </c>
      <c r="L26" s="209"/>
      <c r="M26" s="209"/>
      <c r="N26" s="67"/>
      <c r="P26" s="111"/>
      <c r="Q26" s="111"/>
      <c r="R26" s="111"/>
      <c r="S26" s="111"/>
    </row>
    <row r="27" spans="1:19" s="8" customFormat="1" ht="18" customHeight="1" x14ac:dyDescent="0.25">
      <c r="A27" s="23"/>
      <c r="B27" s="29" t="s">
        <v>2</v>
      </c>
      <c r="C27" s="162">
        <v>31.864389825934168</v>
      </c>
      <c r="D27" s="161">
        <v>31.871290231020893</v>
      </c>
      <c r="E27" s="161">
        <v>32.799999999999997</v>
      </c>
      <c r="F27" s="160">
        <v>32.299999999999997</v>
      </c>
      <c r="G27" s="159">
        <v>33.4</v>
      </c>
      <c r="H27" s="35"/>
      <c r="I27" s="69"/>
      <c r="J27" s="158">
        <v>34.5</v>
      </c>
      <c r="K27" s="170">
        <f t="shared" si="1"/>
        <v>2.6287097689791068</v>
      </c>
      <c r="L27" s="209"/>
      <c r="M27" s="209"/>
      <c r="N27" s="67"/>
      <c r="P27" s="111"/>
      <c r="Q27" s="111"/>
      <c r="R27" s="111"/>
      <c r="S27" s="111"/>
    </row>
    <row r="28" spans="1:19" s="8" customFormat="1" ht="18" customHeight="1" thickBot="1" x14ac:dyDescent="0.3">
      <c r="A28" s="23"/>
      <c r="B28" s="30" t="s">
        <v>3</v>
      </c>
      <c r="C28" s="156">
        <v>32.300469749385215</v>
      </c>
      <c r="D28" s="155">
        <v>33.115540601219379</v>
      </c>
      <c r="E28" s="155">
        <v>31.9</v>
      </c>
      <c r="F28" s="154">
        <v>35.700000000000003</v>
      </c>
      <c r="G28" s="153">
        <v>36.6</v>
      </c>
      <c r="H28" s="35"/>
      <c r="I28" s="69"/>
      <c r="J28" s="152">
        <v>33.1</v>
      </c>
      <c r="K28" s="169">
        <f t="shared" si="1"/>
        <v>-1.5540601219377947E-2</v>
      </c>
      <c r="L28" s="209"/>
      <c r="M28" s="209"/>
      <c r="N28" s="67"/>
      <c r="P28" s="111"/>
      <c r="Q28" s="111"/>
      <c r="R28" s="111"/>
      <c r="S28" s="111"/>
    </row>
    <row r="29" spans="1:19" ht="8.25" customHeight="1" thickBot="1" x14ac:dyDescent="0.3">
      <c r="A29" s="1"/>
      <c r="B29" s="32"/>
      <c r="C29" s="186"/>
      <c r="D29" s="186"/>
      <c r="E29" s="186"/>
      <c r="F29" s="186"/>
      <c r="G29" s="186"/>
      <c r="H29" s="36"/>
      <c r="I29" s="70"/>
      <c r="J29" s="186"/>
      <c r="K29" s="188"/>
      <c r="L29" s="213"/>
      <c r="M29" s="213"/>
      <c r="N29" s="9"/>
      <c r="P29" s="110"/>
      <c r="Q29" s="110"/>
      <c r="R29" s="110"/>
      <c r="S29" s="110"/>
    </row>
    <row r="30" spans="1:19" s="8" customFormat="1" ht="18" customHeight="1" x14ac:dyDescent="0.25">
      <c r="A30" s="23"/>
      <c r="B30" s="31" t="s">
        <v>4</v>
      </c>
      <c r="C30" s="184">
        <v>51.586409163227053</v>
      </c>
      <c r="D30" s="183">
        <v>54.36847318281545</v>
      </c>
      <c r="E30" s="183">
        <v>57.2</v>
      </c>
      <c r="F30" s="182">
        <v>55.9</v>
      </c>
      <c r="G30" s="181">
        <v>52.3</v>
      </c>
      <c r="H30" s="35"/>
      <c r="I30" s="69"/>
      <c r="J30" s="180">
        <v>56.2</v>
      </c>
      <c r="K30" s="187">
        <f>+IF(ISERROR(J30-D30),"*",(J30-D30))</f>
        <v>1.8315268171845531</v>
      </c>
      <c r="L30" s="209"/>
      <c r="M30" s="209"/>
      <c r="N30" s="67"/>
      <c r="P30" s="111"/>
      <c r="Q30" s="111"/>
      <c r="R30" s="111"/>
      <c r="S30" s="111"/>
    </row>
    <row r="31" spans="1:19" s="8" customFormat="1" ht="18" customHeight="1" thickBot="1" x14ac:dyDescent="0.3">
      <c r="A31" s="23"/>
      <c r="B31" s="30" t="s">
        <v>5</v>
      </c>
      <c r="C31" s="156">
        <v>48.41359083677294</v>
      </c>
      <c r="D31" s="155">
        <v>45.63152681718455</v>
      </c>
      <c r="E31" s="155">
        <v>42.8</v>
      </c>
      <c r="F31" s="154">
        <v>44.1</v>
      </c>
      <c r="G31" s="153">
        <v>47.7</v>
      </c>
      <c r="H31" s="35"/>
      <c r="I31" s="69"/>
      <c r="J31" s="152">
        <v>43.8</v>
      </c>
      <c r="K31" s="169">
        <f>+IF(ISERROR(J31-D31),"*",(J31-D31))</f>
        <v>-1.8315268171845531</v>
      </c>
      <c r="L31" s="209"/>
      <c r="M31" s="209"/>
      <c r="N31" s="67"/>
    </row>
    <row r="32" spans="1:19" ht="12.95" customHeight="1" x14ac:dyDescent="0.25">
      <c r="A32"/>
      <c r="B32" s="43"/>
      <c r="C32"/>
      <c r="D32"/>
      <c r="E32"/>
      <c r="F32"/>
      <c r="G32"/>
      <c r="H32"/>
      <c r="I32" s="9"/>
      <c r="J32"/>
      <c r="K32"/>
      <c r="L32" s="9"/>
      <c r="M32"/>
      <c r="N32" s="9"/>
    </row>
    <row r="33" spans="1:14" ht="12.95" customHeight="1" x14ac:dyDescent="0.25">
      <c r="A33" s="1"/>
      <c r="B33" s="44"/>
      <c r="C33" s="147"/>
      <c r="D33" s="147"/>
      <c r="E33" s="147"/>
      <c r="F33" s="147"/>
      <c r="G33" s="147"/>
      <c r="H33"/>
      <c r="I33" s="9"/>
      <c r="J33" s="147"/>
      <c r="K33" s="147"/>
      <c r="L33" s="128"/>
      <c r="M33" s="147"/>
      <c r="N33" s="9"/>
    </row>
    <row r="34" spans="1:14" ht="29.25" customHeight="1" thickBot="1" x14ac:dyDescent="0.3">
      <c r="A34" s="1"/>
      <c r="B34" s="12"/>
      <c r="C34" s="13"/>
      <c r="D34" s="13"/>
      <c r="E34" s="13"/>
      <c r="F34" s="13"/>
      <c r="G34" s="13"/>
      <c r="H34" s="9"/>
      <c r="I34" s="9"/>
      <c r="J34" s="13"/>
      <c r="K34" s="13"/>
      <c r="L34" s="13"/>
      <c r="M34" s="13"/>
      <c r="N34" s="9"/>
    </row>
    <row r="35" spans="1:14" ht="50.1" customHeight="1" thickBot="1" x14ac:dyDescent="0.3">
      <c r="A35" s="1"/>
      <c r="B35" s="4" t="s">
        <v>15</v>
      </c>
      <c r="C35" s="45" t="s">
        <v>90</v>
      </c>
      <c r="D35" s="46" t="s">
        <v>192</v>
      </c>
      <c r="E35" s="46" t="s">
        <v>205</v>
      </c>
      <c r="F35" s="130" t="s">
        <v>204</v>
      </c>
      <c r="G35" s="71" t="s">
        <v>200</v>
      </c>
      <c r="H35"/>
      <c r="I35" s="9"/>
      <c r="J35" s="45" t="s">
        <v>201</v>
      </c>
      <c r="K35" s="81" t="s">
        <v>203</v>
      </c>
      <c r="L35" s="132"/>
      <c r="M35" s="132"/>
      <c r="N35" s="9"/>
    </row>
    <row r="36" spans="1:14" s="8" customFormat="1" ht="18" customHeight="1" x14ac:dyDescent="0.25">
      <c r="A36" s="23"/>
      <c r="B36" s="26" t="s">
        <v>6</v>
      </c>
      <c r="C36" s="168">
        <v>2.4083721728905525</v>
      </c>
      <c r="D36" s="167">
        <v>2.172175103419999</v>
      </c>
      <c r="E36" s="167">
        <v>2.1</v>
      </c>
      <c r="F36" s="166">
        <v>2.1</v>
      </c>
      <c r="G36" s="165">
        <v>2.5</v>
      </c>
      <c r="H36" s="35"/>
      <c r="I36" s="69"/>
      <c r="J36" s="164">
        <v>2</v>
      </c>
      <c r="K36" s="163">
        <f t="shared" ref="K36:K41" si="2">+IF(ISERROR(J36/D36-1),"*",(J36/D36-1))</f>
        <v>-7.9263915302645982E-2</v>
      </c>
      <c r="L36" s="207"/>
      <c r="M36" s="207"/>
      <c r="N36" s="67"/>
    </row>
    <row r="37" spans="1:14" s="8" customFormat="1" ht="18" customHeight="1" x14ac:dyDescent="0.25">
      <c r="A37" s="23"/>
      <c r="B37" s="28" t="s">
        <v>17</v>
      </c>
      <c r="C37" s="162">
        <v>2.4205225538560957</v>
      </c>
      <c r="D37" s="161">
        <v>1.7582632980233437</v>
      </c>
      <c r="E37" s="161">
        <v>1.5</v>
      </c>
      <c r="F37" s="160">
        <v>1.8</v>
      </c>
      <c r="G37" s="159">
        <v>2</v>
      </c>
      <c r="H37" s="35"/>
      <c r="I37" s="69"/>
      <c r="J37" s="158">
        <v>1.6</v>
      </c>
      <c r="K37" s="157">
        <f t="shared" si="2"/>
        <v>-9.0011148046634792E-2</v>
      </c>
      <c r="L37" s="205"/>
      <c r="M37" s="205"/>
      <c r="N37" s="67"/>
    </row>
    <row r="38" spans="1:14" s="8" customFormat="1" ht="18" customHeight="1" x14ac:dyDescent="0.25">
      <c r="A38" s="23"/>
      <c r="B38" s="29" t="s">
        <v>0</v>
      </c>
      <c r="C38" s="162">
        <v>1.9680934069683815</v>
      </c>
      <c r="D38" s="161">
        <v>1.4268536571389687</v>
      </c>
      <c r="E38" s="161">
        <v>1.1000000000000001</v>
      </c>
      <c r="F38" s="160">
        <v>1.2</v>
      </c>
      <c r="G38" s="159">
        <v>1.6</v>
      </c>
      <c r="H38" s="35"/>
      <c r="I38" s="69"/>
      <c r="J38" s="158">
        <v>1.4</v>
      </c>
      <c r="K38" s="157">
        <f t="shared" si="2"/>
        <v>-1.88201901467695E-2</v>
      </c>
      <c r="L38" s="205"/>
      <c r="M38" s="205"/>
      <c r="N38" s="67"/>
    </row>
    <row r="39" spans="1:14" s="8" customFormat="1" ht="18" customHeight="1" x14ac:dyDescent="0.25">
      <c r="A39" s="23"/>
      <c r="B39" s="29" t="s">
        <v>1</v>
      </c>
      <c r="C39" s="162">
        <v>1.7146566086084121</v>
      </c>
      <c r="D39" s="161">
        <v>1.5064782991521484</v>
      </c>
      <c r="E39" s="161">
        <v>1.5</v>
      </c>
      <c r="F39" s="160">
        <v>1.3</v>
      </c>
      <c r="G39" s="159">
        <v>1.6</v>
      </c>
      <c r="H39" s="35"/>
      <c r="I39" s="69"/>
      <c r="J39" s="158">
        <v>1.5</v>
      </c>
      <c r="K39" s="157">
        <f t="shared" si="2"/>
        <v>-4.3002937087075477E-3</v>
      </c>
      <c r="L39" s="205"/>
      <c r="M39" s="205"/>
      <c r="N39" s="67"/>
    </row>
    <row r="40" spans="1:14" s="8" customFormat="1" ht="18" customHeight="1" x14ac:dyDescent="0.25">
      <c r="A40" s="23"/>
      <c r="B40" s="29" t="s">
        <v>2</v>
      </c>
      <c r="C40" s="162">
        <v>2.6367379410361353</v>
      </c>
      <c r="D40" s="161">
        <v>2.2529189539359704</v>
      </c>
      <c r="E40" s="161">
        <v>2.1</v>
      </c>
      <c r="F40" s="160">
        <v>2.2999999999999998</v>
      </c>
      <c r="G40" s="159">
        <v>2.6</v>
      </c>
      <c r="H40" s="35"/>
      <c r="I40" s="69"/>
      <c r="J40" s="158">
        <v>2.2999999999999998</v>
      </c>
      <c r="K40" s="157">
        <f t="shared" si="2"/>
        <v>2.0897798379198917E-2</v>
      </c>
      <c r="L40" s="205"/>
      <c r="M40" s="205"/>
      <c r="N40" s="67"/>
    </row>
    <row r="41" spans="1:14" s="8" customFormat="1" ht="18" customHeight="1" thickBot="1" x14ac:dyDescent="0.3">
      <c r="A41" s="23"/>
      <c r="B41" s="30" t="s">
        <v>3</v>
      </c>
      <c r="C41" s="156">
        <v>2.7321479058387412</v>
      </c>
      <c r="D41" s="155">
        <v>3.1552635445675117</v>
      </c>
      <c r="E41" s="155">
        <v>2.7</v>
      </c>
      <c r="F41" s="154">
        <v>2.9</v>
      </c>
      <c r="G41" s="153">
        <v>3.2</v>
      </c>
      <c r="H41" s="35"/>
      <c r="I41" s="69"/>
      <c r="J41" s="152">
        <v>2.4</v>
      </c>
      <c r="K41" s="151">
        <f t="shared" si="2"/>
        <v>-0.23936623166323656</v>
      </c>
      <c r="L41" s="205"/>
      <c r="M41" s="177"/>
      <c r="N41" s="67"/>
    </row>
    <row r="42" spans="1:14" ht="15.75" thickBot="1" x14ac:dyDescent="0.3">
      <c r="A42" s="1"/>
      <c r="B42" s="32"/>
      <c r="C42" s="186"/>
      <c r="D42" s="186"/>
      <c r="E42" s="186"/>
      <c r="F42" s="186"/>
      <c r="G42" s="186"/>
      <c r="H42" s="36"/>
      <c r="I42" s="70"/>
      <c r="J42" s="186"/>
      <c r="K42" s="185"/>
      <c r="L42" s="212"/>
      <c r="M42" s="185"/>
      <c r="N42" s="9"/>
    </row>
    <row r="43" spans="1:14" s="8" customFormat="1" ht="18" customHeight="1" x14ac:dyDescent="0.25">
      <c r="A43" s="23"/>
      <c r="B43" s="31" t="s">
        <v>4</v>
      </c>
      <c r="C43" s="184">
        <v>2.6983026321027319</v>
      </c>
      <c r="D43" s="183">
        <v>2.3897716370177893</v>
      </c>
      <c r="E43" s="183">
        <v>2.2999999999999998</v>
      </c>
      <c r="F43" s="182">
        <v>2.4</v>
      </c>
      <c r="G43" s="181">
        <v>2.7</v>
      </c>
      <c r="H43" s="35"/>
      <c r="I43" s="69"/>
      <c r="J43" s="180">
        <v>2.2999999999999998</v>
      </c>
      <c r="K43" s="179">
        <f>+IF(ISERROR(J43/D43-1),"*",(J43/D43-1))</f>
        <v>-3.7564943707264042E-2</v>
      </c>
      <c r="L43" s="205"/>
      <c r="M43" s="177"/>
      <c r="N43" s="67"/>
    </row>
    <row r="44" spans="1:14" s="8" customFormat="1" ht="18" customHeight="1" thickBot="1" x14ac:dyDescent="0.3">
      <c r="A44" s="23"/>
      <c r="B44" s="30" t="s">
        <v>5</v>
      </c>
      <c r="C44" s="156">
        <v>2.1571673725981495</v>
      </c>
      <c r="D44" s="155">
        <v>1.9541976602233564</v>
      </c>
      <c r="E44" s="155">
        <v>1.9</v>
      </c>
      <c r="F44" s="154">
        <v>1.9</v>
      </c>
      <c r="G44" s="153">
        <v>2.2000000000000002</v>
      </c>
      <c r="H44" s="35"/>
      <c r="I44" s="69"/>
      <c r="J44" s="152">
        <v>1.8</v>
      </c>
      <c r="K44" s="151">
        <f>+IF(ISERROR(J44/D44-1),"*",(J44/D44-1))</f>
        <v>-7.8905866771804556E-2</v>
      </c>
      <c r="L44" s="205"/>
      <c r="M44" s="177"/>
      <c r="N44" s="67"/>
    </row>
    <row r="45" spans="1:14" ht="12.95" customHeight="1" x14ac:dyDescent="0.25">
      <c r="A45" s="1"/>
      <c r="B45" s="44"/>
      <c r="C45" s="38"/>
      <c r="D45" s="38"/>
      <c r="E45" s="38"/>
      <c r="F45" s="38"/>
      <c r="G45" s="38"/>
      <c r="H45" s="36"/>
      <c r="I45" s="70"/>
      <c r="J45" s="38"/>
      <c r="K45" s="38"/>
      <c r="L45" s="129"/>
      <c r="M45" s="38"/>
      <c r="N45" s="9"/>
    </row>
    <row r="46" spans="1:14" ht="12.95" customHeight="1" x14ac:dyDescent="0.25">
      <c r="A46" s="1"/>
      <c r="B46" s="44"/>
      <c r="C46" s="38"/>
      <c r="D46" s="38"/>
      <c r="E46" s="38"/>
      <c r="F46" s="38"/>
      <c r="G46" s="38"/>
      <c r="H46" s="36"/>
      <c r="I46" s="70"/>
      <c r="J46" s="38"/>
      <c r="K46" s="38"/>
      <c r="L46" s="129"/>
      <c r="M46" s="38"/>
      <c r="N46" s="9"/>
    </row>
    <row r="47" spans="1:14" ht="24.75" customHeight="1" x14ac:dyDescent="0.25">
      <c r="A47" s="1"/>
      <c r="B47" s="12"/>
      <c r="C47" s="13"/>
      <c r="D47" s="13"/>
      <c r="E47" s="13"/>
      <c r="F47" s="13"/>
      <c r="G47" s="13"/>
      <c r="H47" s="9"/>
      <c r="I47" s="9"/>
      <c r="J47" s="13"/>
      <c r="K47" s="13"/>
      <c r="L47" s="13"/>
      <c r="M47" s="13"/>
      <c r="N47" s="9"/>
    </row>
    <row r="48" spans="1:14" ht="27.75" customHeight="1" thickBot="1" x14ac:dyDescent="0.3">
      <c r="A48" s="1"/>
      <c r="B48" s="12"/>
      <c r="C48" s="13"/>
      <c r="D48" s="13"/>
      <c r="E48" s="13"/>
      <c r="F48" s="13"/>
      <c r="G48" s="13"/>
      <c r="H48" s="9"/>
      <c r="I48" s="9"/>
      <c r="J48" s="13"/>
      <c r="K48" s="13"/>
      <c r="L48" s="13"/>
      <c r="M48" s="13"/>
      <c r="N48" s="9"/>
    </row>
    <row r="49" spans="1:14" ht="50.1" customHeight="1" thickBot="1" x14ac:dyDescent="0.3">
      <c r="A49" s="1"/>
      <c r="B49" s="4" t="s">
        <v>25</v>
      </c>
      <c r="C49" s="45" t="s">
        <v>90</v>
      </c>
      <c r="D49" s="46" t="s">
        <v>192</v>
      </c>
      <c r="E49" s="46" t="s">
        <v>205</v>
      </c>
      <c r="F49" s="130" t="s">
        <v>204</v>
      </c>
      <c r="G49" s="71" t="s">
        <v>200</v>
      </c>
      <c r="H49"/>
      <c r="I49" s="9"/>
      <c r="J49" s="45" t="s">
        <v>201</v>
      </c>
      <c r="K49" s="81" t="s">
        <v>203</v>
      </c>
      <c r="L49" s="132"/>
      <c r="M49" s="132"/>
      <c r="N49" s="9"/>
    </row>
    <row r="50" spans="1:14" s="8" customFormat="1" ht="18" customHeight="1" x14ac:dyDescent="0.25">
      <c r="A50" s="23"/>
      <c r="B50" s="26" t="s">
        <v>6</v>
      </c>
      <c r="C50" s="176">
        <v>100</v>
      </c>
      <c r="D50" s="175">
        <v>100</v>
      </c>
      <c r="E50" s="175">
        <v>100</v>
      </c>
      <c r="F50" s="174">
        <v>100</v>
      </c>
      <c r="G50" s="173">
        <v>100</v>
      </c>
      <c r="H50" s="5"/>
      <c r="I50" s="67"/>
      <c r="J50" s="172">
        <v>100</v>
      </c>
      <c r="K50" s="171">
        <f t="shared" ref="K50:K58" si="3">+IF(ISERROR(J50-D50),"*",(J50-D50))</f>
        <v>0</v>
      </c>
      <c r="L50" s="211"/>
      <c r="M50" s="210"/>
      <c r="N50" s="67"/>
    </row>
    <row r="51" spans="1:14" s="8" customFormat="1" ht="18" customHeight="1" x14ac:dyDescent="0.25">
      <c r="A51" s="23"/>
      <c r="B51" s="24" t="s">
        <v>7</v>
      </c>
      <c r="C51" s="162">
        <v>5.2537967791309734</v>
      </c>
      <c r="D51" s="161">
        <v>5.5452454978030623</v>
      </c>
      <c r="E51" s="161">
        <v>6</v>
      </c>
      <c r="F51" s="160">
        <v>6.2</v>
      </c>
      <c r="G51" s="159">
        <v>6.4</v>
      </c>
      <c r="H51" s="5"/>
      <c r="I51" s="67"/>
      <c r="J51" s="158">
        <v>5.7</v>
      </c>
      <c r="K51" s="170">
        <f t="shared" si="3"/>
        <v>0.15475450219693787</v>
      </c>
      <c r="L51" s="209"/>
      <c r="M51" s="208"/>
      <c r="N51" s="67"/>
    </row>
    <row r="52" spans="1:14" s="8" customFormat="1" ht="18" customHeight="1" x14ac:dyDescent="0.25">
      <c r="A52" s="23"/>
      <c r="B52" s="24" t="s">
        <v>8</v>
      </c>
      <c r="C52" s="162">
        <v>15.889068182547367</v>
      </c>
      <c r="D52" s="161">
        <v>14.153171383378794</v>
      </c>
      <c r="E52" s="161">
        <v>17.8</v>
      </c>
      <c r="F52" s="160">
        <v>14.8</v>
      </c>
      <c r="G52" s="159">
        <v>14.1</v>
      </c>
      <c r="H52" s="35"/>
      <c r="I52" s="69"/>
      <c r="J52" s="158">
        <v>19</v>
      </c>
      <c r="K52" s="170">
        <f t="shared" si="3"/>
        <v>4.846828616621206</v>
      </c>
      <c r="L52" s="209"/>
      <c r="M52" s="208"/>
      <c r="N52" s="67"/>
    </row>
    <row r="53" spans="1:14" s="8" customFormat="1" ht="18" customHeight="1" x14ac:dyDescent="0.25">
      <c r="A53" s="23"/>
      <c r="B53" s="24" t="s">
        <v>9</v>
      </c>
      <c r="C53" s="162">
        <v>15.966158793787757</v>
      </c>
      <c r="D53" s="161">
        <v>17.81203028711932</v>
      </c>
      <c r="E53" s="161">
        <v>16.600000000000001</v>
      </c>
      <c r="F53" s="160">
        <v>17.899999999999999</v>
      </c>
      <c r="G53" s="159">
        <v>17.5</v>
      </c>
      <c r="H53" s="35"/>
      <c r="I53" s="69"/>
      <c r="J53" s="158">
        <v>15.9</v>
      </c>
      <c r="K53" s="170">
        <f t="shared" si="3"/>
        <v>-1.91203028711932</v>
      </c>
      <c r="L53" s="209"/>
      <c r="M53" s="208"/>
      <c r="N53" s="67"/>
    </row>
    <row r="54" spans="1:14" s="8" customFormat="1" ht="18" customHeight="1" x14ac:dyDescent="0.25">
      <c r="A54" s="23"/>
      <c r="B54" s="24" t="s">
        <v>10</v>
      </c>
      <c r="C54" s="162">
        <v>27.447367874728464</v>
      </c>
      <c r="D54" s="161">
        <v>27.019825202076913</v>
      </c>
      <c r="E54" s="161">
        <v>25.3</v>
      </c>
      <c r="F54" s="160">
        <v>26.3</v>
      </c>
      <c r="G54" s="159">
        <v>26.6</v>
      </c>
      <c r="H54" s="35"/>
      <c r="I54" s="69"/>
      <c r="J54" s="158">
        <v>26.9</v>
      </c>
      <c r="K54" s="170">
        <f t="shared" si="3"/>
        <v>-0.11982520207691394</v>
      </c>
      <c r="L54" s="209"/>
      <c r="M54" s="208"/>
      <c r="N54" s="67"/>
    </row>
    <row r="55" spans="1:14" s="8" customFormat="1" ht="18" customHeight="1" x14ac:dyDescent="0.25">
      <c r="A55" s="23"/>
      <c r="B55" s="24" t="s">
        <v>11</v>
      </c>
      <c r="C55" s="162">
        <v>14.936941476662572</v>
      </c>
      <c r="D55" s="161">
        <v>14.538066367623644</v>
      </c>
      <c r="E55" s="161">
        <v>14.6</v>
      </c>
      <c r="F55" s="160">
        <v>14.8</v>
      </c>
      <c r="G55" s="159">
        <v>14.4</v>
      </c>
      <c r="H55" s="35"/>
      <c r="I55" s="69"/>
      <c r="J55" s="158">
        <v>10.8</v>
      </c>
      <c r="K55" s="170">
        <f t="shared" si="3"/>
        <v>-3.7380663676236434</v>
      </c>
      <c r="L55" s="209"/>
      <c r="M55" s="208"/>
      <c r="N55" s="67"/>
    </row>
    <row r="56" spans="1:14" s="8" customFormat="1" ht="18" customHeight="1" x14ac:dyDescent="0.25">
      <c r="A56" s="23"/>
      <c r="B56" s="24" t="s">
        <v>12</v>
      </c>
      <c r="C56" s="162">
        <v>9.0085834479869096</v>
      </c>
      <c r="D56" s="161">
        <v>9.3856212877728638</v>
      </c>
      <c r="E56" s="161">
        <v>8.8000000000000007</v>
      </c>
      <c r="F56" s="160">
        <v>8.8000000000000007</v>
      </c>
      <c r="G56" s="159">
        <v>9.9</v>
      </c>
      <c r="H56" s="35"/>
      <c r="I56" s="69"/>
      <c r="J56" s="158">
        <v>10.8</v>
      </c>
      <c r="K56" s="170">
        <f t="shared" si="3"/>
        <v>1.414378712227137</v>
      </c>
      <c r="L56" s="209"/>
      <c r="M56" s="208"/>
      <c r="N56" s="67"/>
    </row>
    <row r="57" spans="1:14" s="8" customFormat="1" ht="18" customHeight="1" x14ac:dyDescent="0.25">
      <c r="A57" s="23"/>
      <c r="B57" s="24" t="s">
        <v>13</v>
      </c>
      <c r="C57" s="162">
        <v>5.7780363381063191</v>
      </c>
      <c r="D57" s="161">
        <v>5.5081699314272452</v>
      </c>
      <c r="E57" s="161">
        <v>6</v>
      </c>
      <c r="F57" s="160">
        <v>5.4</v>
      </c>
      <c r="G57" s="159">
        <v>5.8</v>
      </c>
      <c r="H57" s="35"/>
      <c r="I57" s="69"/>
      <c r="J57" s="158">
        <v>5.6</v>
      </c>
      <c r="K57" s="170">
        <f t="shared" si="3"/>
        <v>9.1830068572754442E-2</v>
      </c>
      <c r="L57" s="209"/>
      <c r="M57" s="208"/>
      <c r="N57" s="67"/>
    </row>
    <row r="58" spans="1:14" s="8" customFormat="1" ht="18" customHeight="1" thickBot="1" x14ac:dyDescent="0.3">
      <c r="A58" s="23"/>
      <c r="B58" s="25" t="s">
        <v>14</v>
      </c>
      <c r="C58" s="156">
        <v>5.7200565435579787</v>
      </c>
      <c r="D58" s="155">
        <v>6.0378700427981569</v>
      </c>
      <c r="E58" s="155">
        <v>4.9000000000000004</v>
      </c>
      <c r="F58" s="154">
        <v>5.9</v>
      </c>
      <c r="G58" s="153">
        <v>5.4</v>
      </c>
      <c r="H58" s="35"/>
      <c r="I58" s="69"/>
      <c r="J58" s="152">
        <v>5.3</v>
      </c>
      <c r="K58" s="169">
        <f t="shared" si="3"/>
        <v>-0.73787004279815704</v>
      </c>
      <c r="L58" s="209"/>
      <c r="M58" s="208"/>
      <c r="N58" s="67"/>
    </row>
    <row r="59" spans="1:14" ht="12.95" customHeight="1" x14ac:dyDescent="0.25">
      <c r="A59" s="1"/>
      <c r="B59" s="44"/>
      <c r="C59" s="38"/>
      <c r="D59" s="38"/>
      <c r="E59" s="38"/>
      <c r="F59" s="38"/>
      <c r="G59" s="38"/>
      <c r="H59" s="36"/>
      <c r="I59" s="70"/>
      <c r="J59" s="38"/>
      <c r="K59" s="38"/>
      <c r="L59" s="129"/>
      <c r="M59" s="38"/>
      <c r="N59" s="9"/>
    </row>
    <row r="60" spans="1:14" ht="12.95" customHeight="1" x14ac:dyDescent="0.25">
      <c r="A60" s="1"/>
      <c r="B60" s="44"/>
      <c r="C60" s="38"/>
      <c r="D60" s="38"/>
      <c r="E60" s="38"/>
      <c r="F60" s="38"/>
      <c r="G60" s="38"/>
      <c r="H60" s="36"/>
      <c r="I60" s="70"/>
      <c r="J60" s="38"/>
      <c r="K60" s="38"/>
      <c r="L60" s="129"/>
      <c r="M60" s="38"/>
      <c r="N60" s="9"/>
    </row>
    <row r="61" spans="1:14" ht="24.75" customHeight="1" thickBot="1" x14ac:dyDescent="0.3">
      <c r="A61" s="1"/>
      <c r="B61" s="12"/>
      <c r="C61" s="13"/>
      <c r="D61" s="13"/>
      <c r="E61" s="13"/>
      <c r="F61" s="13"/>
      <c r="G61" s="13"/>
      <c r="H61" s="9"/>
      <c r="I61" s="9"/>
      <c r="J61" s="13"/>
      <c r="K61" s="13"/>
      <c r="L61" s="13"/>
      <c r="M61" s="13"/>
      <c r="N61" s="9"/>
    </row>
    <row r="62" spans="1:14" ht="50.1" customHeight="1" thickBot="1" x14ac:dyDescent="0.3">
      <c r="A62" s="1"/>
      <c r="B62" s="4" t="s">
        <v>15</v>
      </c>
      <c r="C62" s="45" t="s">
        <v>90</v>
      </c>
      <c r="D62" s="46" t="s">
        <v>192</v>
      </c>
      <c r="E62" s="46" t="s">
        <v>205</v>
      </c>
      <c r="F62" s="130" t="s">
        <v>204</v>
      </c>
      <c r="G62" s="71" t="s">
        <v>200</v>
      </c>
      <c r="H62"/>
      <c r="I62" s="9"/>
      <c r="J62" s="45" t="s">
        <v>201</v>
      </c>
      <c r="K62" s="81" t="s">
        <v>203</v>
      </c>
      <c r="L62" s="132"/>
      <c r="M62" s="132"/>
      <c r="N62" s="9"/>
    </row>
    <row r="63" spans="1:14" s="8" customFormat="1" ht="18" customHeight="1" x14ac:dyDescent="0.25">
      <c r="A63" s="23"/>
      <c r="B63" s="26" t="s">
        <v>6</v>
      </c>
      <c r="C63" s="168">
        <v>2.4083721728905525</v>
      </c>
      <c r="D63" s="167">
        <v>2.172175103419999</v>
      </c>
      <c r="E63" s="167">
        <v>2.1</v>
      </c>
      <c r="F63" s="166">
        <v>2.1</v>
      </c>
      <c r="G63" s="165">
        <v>2.5</v>
      </c>
      <c r="H63" s="5"/>
      <c r="I63" s="67"/>
      <c r="J63" s="164">
        <v>2</v>
      </c>
      <c r="K63" s="163">
        <f t="shared" ref="K63:K71" si="4">+IF(ISERROR(J63/D63-1),"*",(J63/D63-1))</f>
        <v>-7.9263915302645982E-2</v>
      </c>
      <c r="L63" s="207"/>
      <c r="M63" s="206"/>
      <c r="N63" s="67"/>
    </row>
    <row r="64" spans="1:14" s="8" customFormat="1" ht="18" customHeight="1" x14ac:dyDescent="0.25">
      <c r="A64" s="23"/>
      <c r="B64" s="24" t="s">
        <v>7</v>
      </c>
      <c r="C64" s="162">
        <v>1.5254411766726812</v>
      </c>
      <c r="D64" s="161">
        <v>1.2844727913690444</v>
      </c>
      <c r="E64" s="161">
        <v>0.7</v>
      </c>
      <c r="F64" s="160">
        <v>1.4</v>
      </c>
      <c r="G64" s="159">
        <v>1.6</v>
      </c>
      <c r="H64" s="35"/>
      <c r="I64" s="69"/>
      <c r="J64" s="158">
        <v>1.5</v>
      </c>
      <c r="K64" s="157">
        <f t="shared" si="4"/>
        <v>0.16779429667890255</v>
      </c>
      <c r="L64" s="205"/>
      <c r="M64" s="177"/>
      <c r="N64" s="67"/>
    </row>
    <row r="65" spans="1:14" s="8" customFormat="1" ht="18" customHeight="1" x14ac:dyDescent="0.25">
      <c r="A65" s="23"/>
      <c r="B65" s="24" t="s">
        <v>8</v>
      </c>
      <c r="C65" s="162">
        <v>2.9748044329038521</v>
      </c>
      <c r="D65" s="161">
        <v>2.3563886162486627</v>
      </c>
      <c r="E65" s="161">
        <v>1.9</v>
      </c>
      <c r="F65" s="160">
        <v>2.6</v>
      </c>
      <c r="G65" s="159">
        <v>2.6</v>
      </c>
      <c r="H65" s="35"/>
      <c r="I65" s="69"/>
      <c r="J65" s="158">
        <v>2.6</v>
      </c>
      <c r="K65" s="157">
        <f t="shared" si="4"/>
        <v>0.10338336472663978</v>
      </c>
      <c r="L65" s="205"/>
      <c r="M65" s="177"/>
      <c r="N65" s="67"/>
    </row>
    <row r="66" spans="1:14" s="8" customFormat="1" ht="18" customHeight="1" x14ac:dyDescent="0.25">
      <c r="A66" s="23"/>
      <c r="B66" s="24" t="s">
        <v>9</v>
      </c>
      <c r="C66" s="162">
        <v>2.2770514610197563</v>
      </c>
      <c r="D66" s="161">
        <v>2.1970016094767324</v>
      </c>
      <c r="E66" s="161">
        <v>1.9</v>
      </c>
      <c r="F66" s="160">
        <v>2.1</v>
      </c>
      <c r="G66" s="159">
        <v>2.7</v>
      </c>
      <c r="H66" s="35"/>
      <c r="I66" s="69"/>
      <c r="J66" s="158">
        <v>1.8</v>
      </c>
      <c r="K66" s="157">
        <f t="shared" si="4"/>
        <v>-0.18070155604996918</v>
      </c>
      <c r="L66" s="205"/>
      <c r="M66" s="177"/>
      <c r="N66" s="67"/>
    </row>
    <row r="67" spans="1:14" s="8" customFormat="1" ht="18" customHeight="1" x14ac:dyDescent="0.25">
      <c r="A67" s="23"/>
      <c r="B67" s="24" t="s">
        <v>10</v>
      </c>
      <c r="C67" s="162">
        <v>2.8189004789856167</v>
      </c>
      <c r="D67" s="161">
        <v>2.6321117215664285</v>
      </c>
      <c r="E67" s="161">
        <v>2.2999999999999998</v>
      </c>
      <c r="F67" s="160">
        <v>2.6</v>
      </c>
      <c r="G67" s="159">
        <v>2.7</v>
      </c>
      <c r="H67" s="35"/>
      <c r="I67" s="69"/>
      <c r="J67" s="158">
        <v>2.2000000000000002</v>
      </c>
      <c r="K67" s="157">
        <f t="shared" si="4"/>
        <v>-0.1641692174484406</v>
      </c>
      <c r="L67" s="205"/>
      <c r="M67" s="177"/>
      <c r="N67" s="67"/>
    </row>
    <row r="68" spans="1:14" s="8" customFormat="1" ht="18" customHeight="1" x14ac:dyDescent="0.25">
      <c r="A68" s="23"/>
      <c r="B68" s="24" t="s">
        <v>11</v>
      </c>
      <c r="C68" s="162">
        <v>2.6193257356067181</v>
      </c>
      <c r="D68" s="161">
        <v>2.1848929670290649</v>
      </c>
      <c r="E68" s="161">
        <v>1.4</v>
      </c>
      <c r="F68" s="160">
        <v>2</v>
      </c>
      <c r="G68" s="159">
        <v>2.7</v>
      </c>
      <c r="H68" s="35"/>
      <c r="I68" s="69"/>
      <c r="J68" s="158">
        <v>1.8</v>
      </c>
      <c r="K68" s="157">
        <f t="shared" si="4"/>
        <v>-0.17616101696387798</v>
      </c>
      <c r="L68" s="205"/>
      <c r="M68" s="177"/>
      <c r="N68" s="67"/>
    </row>
    <row r="69" spans="1:14" s="8" customFormat="1" ht="18" customHeight="1" x14ac:dyDescent="0.25">
      <c r="A69" s="23"/>
      <c r="B69" s="24" t="s">
        <v>12</v>
      </c>
      <c r="C69" s="162">
        <v>2.2632723833543507</v>
      </c>
      <c r="D69" s="161">
        <v>2.1459752923119639</v>
      </c>
      <c r="E69" s="161">
        <v>1.6</v>
      </c>
      <c r="F69" s="160">
        <v>2</v>
      </c>
      <c r="G69" s="159">
        <v>2.4</v>
      </c>
      <c r="H69" s="35"/>
      <c r="I69" s="69"/>
      <c r="J69" s="158">
        <v>2.2999999999999998</v>
      </c>
      <c r="K69" s="157">
        <f t="shared" si="4"/>
        <v>7.1773756314825743E-2</v>
      </c>
      <c r="L69" s="205"/>
      <c r="M69" s="177"/>
      <c r="N69" s="67"/>
    </row>
    <row r="70" spans="1:14" s="8" customFormat="1" ht="18" customHeight="1" x14ac:dyDescent="0.25">
      <c r="A70" s="23"/>
      <c r="B70" s="24" t="s">
        <v>13</v>
      </c>
      <c r="C70" s="162">
        <v>1.6640065793368966</v>
      </c>
      <c r="D70" s="161">
        <v>1.6542888277870929</v>
      </c>
      <c r="E70" s="161">
        <v>0.8</v>
      </c>
      <c r="F70" s="160">
        <v>1.4</v>
      </c>
      <c r="G70" s="159">
        <v>2.2000000000000002</v>
      </c>
      <c r="H70" s="35"/>
      <c r="I70" s="69"/>
      <c r="J70" s="158">
        <v>1.5</v>
      </c>
      <c r="K70" s="157">
        <f t="shared" si="4"/>
        <v>-9.3265955252494703E-2</v>
      </c>
      <c r="L70" s="205"/>
      <c r="M70" s="177"/>
      <c r="N70" s="67"/>
    </row>
    <row r="71" spans="1:14" s="8" customFormat="1" ht="18" customHeight="1" thickBot="1" x14ac:dyDescent="0.3">
      <c r="A71" s="23"/>
      <c r="B71" s="25" t="s">
        <v>14</v>
      </c>
      <c r="C71" s="156">
        <v>2.0762154895825082</v>
      </c>
      <c r="D71" s="155">
        <v>1.8633225437242447</v>
      </c>
      <c r="E71" s="155">
        <v>0.7</v>
      </c>
      <c r="F71" s="154">
        <v>1.7</v>
      </c>
      <c r="G71" s="153">
        <v>2.2000000000000002</v>
      </c>
      <c r="H71" s="35"/>
      <c r="I71" s="69"/>
      <c r="J71" s="152">
        <v>1.3</v>
      </c>
      <c r="K71" s="151">
        <f t="shared" si="4"/>
        <v>-0.30232154149668866</v>
      </c>
      <c r="L71" s="205"/>
      <c r="M71" s="177"/>
      <c r="N71" s="67"/>
    </row>
    <row r="72" spans="1:14" ht="12.95" customHeight="1" x14ac:dyDescent="0.25">
      <c r="A72" s="1"/>
      <c r="B72" s="44"/>
      <c r="C72" s="38"/>
      <c r="D72" s="38"/>
      <c r="E72" s="38"/>
      <c r="F72" s="38"/>
      <c r="G72" s="38"/>
      <c r="H72" s="36"/>
      <c r="I72" s="70"/>
      <c r="J72" s="38"/>
      <c r="K72" s="38"/>
      <c r="L72" s="129"/>
      <c r="M72" s="38"/>
      <c r="N72" s="9"/>
    </row>
  </sheetData>
  <conditionalFormatting sqref="K42:M42">
    <cfRule type="cellIs" dxfId="149" priority="14" operator="lessThan">
      <formula>0.02</formula>
    </cfRule>
    <cfRule type="cellIs" dxfId="148" priority="15" operator="greaterThan">
      <formula>0.02</formula>
    </cfRule>
  </conditionalFormatting>
  <conditionalFormatting sqref="L22:M22">
    <cfRule type="cellIs" dxfId="147" priority="13" operator="between">
      <formula>-0.01</formula>
      <formula>0.01</formula>
    </cfRule>
  </conditionalFormatting>
  <conditionalFormatting sqref="K63:M71 K43:M44 K36:M41">
    <cfRule type="cellIs" dxfId="146" priority="10" operator="greaterThanOrEqual">
      <formula>0.001</formula>
    </cfRule>
    <cfRule type="cellIs" dxfId="145" priority="11" operator="lessThanOrEqual">
      <formula>0.001</formula>
    </cfRule>
    <cfRule type="cellIs" dxfId="144" priority="12" operator="equal">
      <formula>0</formula>
    </cfRule>
  </conditionalFormatting>
  <conditionalFormatting sqref="W15 K50:M58 K23:M31">
    <cfRule type="cellIs" dxfId="143" priority="7" operator="lessThan">
      <formula>-0.01</formula>
    </cfRule>
    <cfRule type="cellIs" dxfId="142" priority="8" operator="greaterThan">
      <formula>0.01</formula>
    </cfRule>
    <cfRule type="cellIs" dxfId="141" priority="9" operator="between">
      <formula>-0.01</formula>
      <formula>0.01</formula>
    </cfRule>
  </conditionalFormatting>
  <conditionalFormatting sqref="K6:L16">
    <cfRule type="cellIs" dxfId="140" priority="4" operator="equal">
      <formula>0</formula>
    </cfRule>
    <cfRule type="cellIs" dxfId="139" priority="5" operator="lessThanOrEqual">
      <formula>0.001</formula>
    </cfRule>
    <cfRule type="cellIs" dxfId="138" priority="6" operator="greaterThanOrEqual">
      <formula>0.001</formula>
    </cfRule>
  </conditionalFormatting>
  <conditionalFormatting sqref="P15">
    <cfRule type="cellIs" dxfId="137" priority="1" operator="lessThan">
      <formula>-0.01</formula>
    </cfRule>
    <cfRule type="cellIs" dxfId="136" priority="2" operator="greaterThan">
      <formula>0.01</formula>
    </cfRule>
    <cfRule type="cellIs" dxfId="135"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0" fitToWidth="0" orientation="portrait"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3"/>
  <sheetViews>
    <sheetView showGridLines="0" zoomScale="55" zoomScaleNormal="5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3.28515625" style="6" customWidth="1"/>
    <col min="10" max="10" width="16" style="7" customWidth="1"/>
    <col min="11" max="11" width="16.85546875" style="7" customWidth="1"/>
    <col min="12" max="12" width="3.42578125" style="7" customWidth="1"/>
    <col min="13" max="13" width="16.85546875" style="7" customWidth="1"/>
    <col min="14" max="14" width="14"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c r="V5" s="93"/>
      <c r="W5" s="91"/>
      <c r="X5" s="91"/>
      <c r="Y5" s="91"/>
      <c r="Z5" s="91"/>
      <c r="AA5" s="91"/>
      <c r="AB5" s="91"/>
      <c r="AC5" s="91"/>
      <c r="AD5" s="93"/>
    </row>
    <row r="6" spans="1:30" s="8" customFormat="1" ht="18" customHeight="1" x14ac:dyDescent="0.25">
      <c r="A6" s="23"/>
      <c r="B6" s="47" t="s">
        <v>112</v>
      </c>
      <c r="C6" s="204">
        <v>18.631599999999999</v>
      </c>
      <c r="D6" s="203">
        <v>13.864599999999999</v>
      </c>
      <c r="E6" s="203">
        <v>12.4</v>
      </c>
      <c r="F6" s="202">
        <v>14.2</v>
      </c>
      <c r="G6" s="201">
        <v>16</v>
      </c>
      <c r="H6" s="5"/>
      <c r="I6" s="67"/>
      <c r="J6" s="200">
        <v>10.9</v>
      </c>
      <c r="K6" s="179">
        <f>+IF(ISERROR(J6/D6-1),"*",(J6/D6-1))</f>
        <v>-0.21382513740028553</v>
      </c>
      <c r="L6" s="205"/>
      <c r="M6" s="219">
        <f>+SUM(E6:G6,J6)</f>
        <v>53.5</v>
      </c>
      <c r="N6" s="67"/>
      <c r="V6" s="94"/>
      <c r="W6" s="95"/>
      <c r="X6" s="95"/>
      <c r="Y6" s="95"/>
      <c r="Z6" s="95"/>
      <c r="AA6" s="95"/>
      <c r="AB6" s="95"/>
      <c r="AC6" s="95"/>
      <c r="AD6" s="94"/>
    </row>
    <row r="7" spans="1:30" s="8" customFormat="1" ht="18" customHeight="1" x14ac:dyDescent="0.25">
      <c r="A7" s="23"/>
      <c r="B7" s="48" t="s">
        <v>113</v>
      </c>
      <c r="C7" s="199">
        <v>5.3418451000000013</v>
      </c>
      <c r="D7" s="198">
        <v>3.0756420900000001</v>
      </c>
      <c r="E7" s="198">
        <v>2.6</v>
      </c>
      <c r="F7" s="197">
        <v>2.9</v>
      </c>
      <c r="G7" s="196">
        <v>4.5</v>
      </c>
      <c r="H7" s="5"/>
      <c r="I7" s="67"/>
      <c r="J7" s="195">
        <v>3</v>
      </c>
      <c r="K7" s="157">
        <f>+IF(ISERROR(J7/D7-1),"*",(J7/D7-1))</f>
        <v>-2.4593918208474008E-2</v>
      </c>
      <c r="L7" s="205"/>
      <c r="M7" s="217">
        <f>+SUM(E7:G7,J7)</f>
        <v>13</v>
      </c>
      <c r="N7" s="67"/>
      <c r="V7" s="94"/>
      <c r="W7" s="91"/>
      <c r="X7" s="91" t="str">
        <f>+C5</f>
        <v>TRIM 3 2015</v>
      </c>
      <c r="Y7" s="91" t="str">
        <f>+D5</f>
        <v>TRIM 4 2015</v>
      </c>
      <c r="Z7" s="91" t="str">
        <f>+E5</f>
        <v>TRIM 1 2016</v>
      </c>
      <c r="AA7" s="91" t="str">
        <f>+F5</f>
        <v>TRIM 2 2016</v>
      </c>
      <c r="AB7" s="91" t="str">
        <f>+G5</f>
        <v>TRIM 3 2016</v>
      </c>
      <c r="AC7" s="91" t="str">
        <f>+J5</f>
        <v>TRIM 4 2016</v>
      </c>
      <c r="AD7" s="94"/>
    </row>
    <row r="8" spans="1:30" s="8" customFormat="1" ht="18" customHeight="1" x14ac:dyDescent="0.25">
      <c r="A8" s="23"/>
      <c r="B8" s="48" t="s">
        <v>114</v>
      </c>
      <c r="C8" s="199">
        <v>23.814109999999999</v>
      </c>
      <c r="D8" s="198">
        <v>14.307230000000001</v>
      </c>
      <c r="E8" s="198">
        <v>13</v>
      </c>
      <c r="F8" s="197">
        <v>14.8</v>
      </c>
      <c r="G8" s="196">
        <v>18.5</v>
      </c>
      <c r="H8" s="5"/>
      <c r="I8" s="67"/>
      <c r="J8" s="195">
        <v>13</v>
      </c>
      <c r="K8" s="157">
        <f>+IF(ISERROR(J8/D8-1),"*",(J8/D8-1))</f>
        <v>-9.1368489917335483E-2</v>
      </c>
      <c r="L8" s="205"/>
      <c r="M8" s="217">
        <f>+SUM(E8:G8,J8)</f>
        <v>59.3</v>
      </c>
      <c r="N8" s="67"/>
      <c r="V8" s="94"/>
      <c r="W8" s="91" t="str">
        <f>+VLOOKUP($P$4,$B$5:$J$16,1,0)</f>
        <v>Volumen (Mio consumiciones)</v>
      </c>
      <c r="X8" s="91">
        <f>+VLOOKUP($P$4,$B$5:$J$16,2,0)</f>
        <v>18.631599999999999</v>
      </c>
      <c r="Y8" s="91">
        <f>+VLOOKUP($P$4,$B$5:$J$16,3,0)</f>
        <v>13.864599999999999</v>
      </c>
      <c r="Z8" s="91">
        <f>+VLOOKUP($P$4,$B$5:$J$16,4,0)</f>
        <v>12.4</v>
      </c>
      <c r="AA8" s="91">
        <f>+VLOOKUP($P$4,$B$5:$J$16,5,0)</f>
        <v>14.2</v>
      </c>
      <c r="AB8" s="91">
        <f>+VLOOKUP($P$4,$B$5:$J$16,6,0)</f>
        <v>16</v>
      </c>
      <c r="AC8" s="91">
        <f>+VLOOKUP($P$4,$B$5:$J$16,9,0)</f>
        <v>10.9</v>
      </c>
      <c r="AD8" s="94"/>
    </row>
    <row r="9" spans="1:30" s="8" customFormat="1" ht="18" customHeight="1" x14ac:dyDescent="0.25">
      <c r="A9" s="23"/>
      <c r="B9" s="48" t="s">
        <v>158</v>
      </c>
      <c r="C9" s="199">
        <v>10.5</v>
      </c>
      <c r="D9" s="198">
        <v>6.1</v>
      </c>
      <c r="E9" s="198">
        <v>5.6</v>
      </c>
      <c r="F9" s="197">
        <v>5.7</v>
      </c>
      <c r="G9" s="196">
        <v>9.1</v>
      </c>
      <c r="H9" s="5"/>
      <c r="I9" s="67"/>
      <c r="J9" s="195">
        <v>5.7</v>
      </c>
      <c r="K9" s="170">
        <f>+IF(ISERROR(J9-D9),"*",(J9-D9))</f>
        <v>-0.39999999999999947</v>
      </c>
      <c r="L9" s="209"/>
      <c r="M9" s="217"/>
      <c r="N9" s="67"/>
      <c r="W9" s="95"/>
      <c r="X9" s="95"/>
      <c r="Y9" s="95"/>
      <c r="Z9" s="95"/>
      <c r="AA9" s="95"/>
      <c r="AB9" s="95"/>
      <c r="AC9" s="95"/>
    </row>
    <row r="10" spans="1:30" s="8" customFormat="1" ht="18" customHeight="1" x14ac:dyDescent="0.25">
      <c r="A10" s="23"/>
      <c r="B10" s="48" t="s">
        <v>115</v>
      </c>
      <c r="C10" s="199">
        <v>2.9</v>
      </c>
      <c r="D10" s="198">
        <v>3.3</v>
      </c>
      <c r="E10" s="198">
        <v>3.2</v>
      </c>
      <c r="F10" s="197">
        <v>3.1</v>
      </c>
      <c r="G10" s="196">
        <v>2.8</v>
      </c>
      <c r="H10" s="5"/>
      <c r="I10" s="67"/>
      <c r="J10" s="195">
        <v>2.9</v>
      </c>
      <c r="K10" s="157">
        <f t="shared" ref="K10:K16" si="0">+IF(ISERROR(J10/D10-1),"*",(J10/D10-1))</f>
        <v>-0.12121212121212122</v>
      </c>
      <c r="L10" s="205"/>
      <c r="M10" s="217"/>
      <c r="N10" s="67"/>
      <c r="W10" s="95"/>
      <c r="X10" s="95"/>
      <c r="Y10" s="95"/>
      <c r="Z10" s="95"/>
      <c r="AA10" s="95"/>
      <c r="AB10" s="95"/>
      <c r="AC10" s="95"/>
    </row>
    <row r="11" spans="1:30" s="8" customFormat="1" ht="18" customHeight="1" x14ac:dyDescent="0.25">
      <c r="A11" s="23"/>
      <c r="B11" s="48" t="s">
        <v>108</v>
      </c>
      <c r="C11" s="199">
        <v>5</v>
      </c>
      <c r="D11" s="198">
        <v>6.4</v>
      </c>
      <c r="E11" s="198">
        <v>6.3</v>
      </c>
      <c r="F11" s="197">
        <v>6.9</v>
      </c>
      <c r="G11" s="196">
        <v>4.9000000000000004</v>
      </c>
      <c r="H11" s="5"/>
      <c r="I11" s="67"/>
      <c r="J11" s="195">
        <v>5.4</v>
      </c>
      <c r="K11" s="157">
        <f t="shared" si="0"/>
        <v>-0.15625</v>
      </c>
      <c r="L11" s="205"/>
      <c r="M11" s="217"/>
      <c r="N11" s="67"/>
    </row>
    <row r="12" spans="1:30" s="8" customFormat="1" ht="18" customHeight="1" x14ac:dyDescent="0.25">
      <c r="A12" s="23"/>
      <c r="B12" s="48" t="s">
        <v>109</v>
      </c>
      <c r="C12" s="199">
        <v>1.4214512581352641</v>
      </c>
      <c r="D12" s="198">
        <v>1.4102200997172814</v>
      </c>
      <c r="E12" s="198">
        <v>1.3</v>
      </c>
      <c r="F12" s="197">
        <v>1.4</v>
      </c>
      <c r="G12" s="196">
        <v>1.4</v>
      </c>
      <c r="H12" s="5"/>
      <c r="I12" s="67"/>
      <c r="J12" s="195">
        <v>1.5</v>
      </c>
      <c r="K12" s="157">
        <f t="shared" si="0"/>
        <v>6.3663750290268606E-2</v>
      </c>
      <c r="L12" s="205"/>
      <c r="M12" s="217"/>
      <c r="N12" s="67"/>
    </row>
    <row r="13" spans="1:30" s="8" customFormat="1" ht="18" customHeight="1" x14ac:dyDescent="0.25">
      <c r="A13" s="23"/>
      <c r="B13" s="48" t="s">
        <v>110</v>
      </c>
      <c r="C13" s="199">
        <v>1.7</v>
      </c>
      <c r="D13" s="198">
        <v>1.93</v>
      </c>
      <c r="E13" s="198">
        <v>2</v>
      </c>
      <c r="F13" s="197">
        <v>2.2000000000000002</v>
      </c>
      <c r="G13" s="196">
        <v>1.7</v>
      </c>
      <c r="H13" s="5"/>
      <c r="I13" s="67"/>
      <c r="J13" s="195">
        <v>1.8</v>
      </c>
      <c r="K13" s="157">
        <f t="shared" si="0"/>
        <v>-6.7357512953367782E-2</v>
      </c>
      <c r="L13" s="205"/>
      <c r="M13" s="217"/>
      <c r="N13" s="67"/>
    </row>
    <row r="14" spans="1:30" s="8" customFormat="1" ht="18" customHeight="1" x14ac:dyDescent="0.25">
      <c r="A14" s="23"/>
      <c r="B14" s="49" t="s">
        <v>156</v>
      </c>
      <c r="C14" s="199">
        <v>0.1492056315446946</v>
      </c>
      <c r="D14" s="198">
        <v>8.5904015670090206E-2</v>
      </c>
      <c r="E14" s="198">
        <v>0.1</v>
      </c>
      <c r="F14" s="197">
        <v>0.1</v>
      </c>
      <c r="G14" s="196">
        <v>0.1</v>
      </c>
      <c r="H14" s="5"/>
      <c r="I14" s="67"/>
      <c r="J14" s="195">
        <v>0.1</v>
      </c>
      <c r="K14" s="157">
        <f t="shared" si="0"/>
        <v>0.16408993479472112</v>
      </c>
      <c r="L14" s="205"/>
      <c r="M14" s="217">
        <f>+SUM(E14:G14,J14)</f>
        <v>0.4</v>
      </c>
      <c r="N14" s="67"/>
    </row>
    <row r="15" spans="1:30" s="8" customFormat="1" ht="18" customHeight="1" x14ac:dyDescent="0.25">
      <c r="A15" s="23"/>
      <c r="B15" s="49" t="s">
        <v>116</v>
      </c>
      <c r="C15" s="199">
        <v>0.66516330138903246</v>
      </c>
      <c r="D15" s="198">
        <v>0.39960713052785168</v>
      </c>
      <c r="E15" s="198">
        <v>0.4</v>
      </c>
      <c r="F15" s="197">
        <v>0.4</v>
      </c>
      <c r="G15" s="196">
        <v>0.5</v>
      </c>
      <c r="H15" s="5"/>
      <c r="I15" s="67"/>
      <c r="J15" s="195">
        <v>0.4</v>
      </c>
      <c r="K15" s="157">
        <f t="shared" si="0"/>
        <v>9.8313929390947408E-4</v>
      </c>
      <c r="L15" s="205"/>
      <c r="M15" s="217">
        <f>+SUM(E15:G15,J15)</f>
        <v>1.7000000000000002</v>
      </c>
      <c r="N15" s="67"/>
    </row>
    <row r="16" spans="1:30" s="8" customFormat="1" ht="18" customHeight="1" thickBot="1" x14ac:dyDescent="0.3">
      <c r="A16" s="23"/>
      <c r="B16" s="50" t="s">
        <v>111</v>
      </c>
      <c r="C16" s="194">
        <v>4.4580308028774542</v>
      </c>
      <c r="D16" s="193">
        <v>4.6517863851967247</v>
      </c>
      <c r="E16" s="193">
        <v>4.9000000000000004</v>
      </c>
      <c r="F16" s="192">
        <v>5.2</v>
      </c>
      <c r="G16" s="191">
        <v>4.0999999999999996</v>
      </c>
      <c r="H16" s="5"/>
      <c r="I16" s="67"/>
      <c r="J16" s="190">
        <v>4.4000000000000004</v>
      </c>
      <c r="K16" s="151">
        <f t="shared" si="0"/>
        <v>-5.4126815882599155E-2</v>
      </c>
      <c r="L16" s="205"/>
      <c r="M16" s="215">
        <f>+M8/M7</f>
        <v>4.5615384615384613</v>
      </c>
      <c r="N16" s="67"/>
    </row>
    <row r="17" spans="1:19" s="8" customFormat="1" ht="12.95" customHeight="1" x14ac:dyDescent="0.25">
      <c r="A17" s="23"/>
      <c r="B17" s="43" t="s">
        <v>161</v>
      </c>
      <c r="C17" s="189"/>
      <c r="D17" s="189"/>
      <c r="E17" s="189"/>
      <c r="F17" s="189"/>
      <c r="G17" s="189"/>
      <c r="H17" s="5"/>
      <c r="I17" s="67"/>
      <c r="J17" s="189"/>
      <c r="K17" s="189"/>
      <c r="L17" s="214"/>
      <c r="M17" s="189"/>
      <c r="N17" s="67"/>
    </row>
    <row r="18" spans="1:19" ht="12.95" customHeight="1" x14ac:dyDescent="0.25">
      <c r="A18" s="1"/>
      <c r="B18" s="43" t="s">
        <v>157</v>
      </c>
      <c r="C18" s="147"/>
      <c r="D18" s="147"/>
      <c r="E18" s="147"/>
      <c r="F18" s="147"/>
      <c r="G18" s="147"/>
      <c r="H18"/>
      <c r="I18" s="9"/>
      <c r="J18" s="147"/>
      <c r="K18" s="147"/>
      <c r="L18" s="128"/>
      <c r="M18" s="147"/>
      <c r="N18" s="9"/>
    </row>
    <row r="19" spans="1:19" ht="12.95" customHeight="1" x14ac:dyDescent="0.25">
      <c r="A19" s="1"/>
      <c r="B19" s="43"/>
      <c r="C19" s="147"/>
      <c r="D19" s="147"/>
      <c r="E19" s="147"/>
      <c r="F19" s="147"/>
      <c r="G19" s="147"/>
      <c r="H19"/>
      <c r="I19" s="9"/>
      <c r="J19" s="147"/>
      <c r="K19" s="147"/>
      <c r="L19" s="128"/>
      <c r="M19" s="147"/>
      <c r="N19" s="9"/>
    </row>
    <row r="20" spans="1:19" ht="24.75" customHeight="1" x14ac:dyDescent="0.25">
      <c r="A20" s="1"/>
      <c r="B20" s="12"/>
      <c r="C20" s="13"/>
      <c r="D20" s="13"/>
      <c r="E20" s="13"/>
      <c r="F20" s="13"/>
      <c r="G20" s="13"/>
      <c r="H20" s="9"/>
      <c r="I20" s="9"/>
      <c r="J20" s="13"/>
      <c r="K20" s="13"/>
      <c r="L20" s="13"/>
      <c r="M20" s="13"/>
      <c r="N20" s="9"/>
      <c r="P20" s="110"/>
      <c r="Q20" s="110"/>
      <c r="R20" s="110"/>
      <c r="S20" s="110"/>
    </row>
    <row r="21" spans="1:19" ht="29.25" customHeight="1" thickBot="1" x14ac:dyDescent="0.3">
      <c r="A21" s="1"/>
      <c r="B21" s="12"/>
      <c r="C21" s="13"/>
      <c r="D21" s="13"/>
      <c r="E21" s="13"/>
      <c r="F21" s="13"/>
      <c r="G21" s="13"/>
      <c r="H21" s="9"/>
      <c r="I21" s="9"/>
      <c r="J21" s="13"/>
      <c r="K21" s="13"/>
      <c r="L21" s="13"/>
      <c r="M21" s="13"/>
      <c r="N21" s="9"/>
      <c r="P21" s="110"/>
      <c r="Q21" s="110"/>
      <c r="R21" s="110"/>
      <c r="S21" s="110"/>
    </row>
    <row r="22" spans="1:19"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19" s="8" customFormat="1" ht="18" customHeight="1" x14ac:dyDescent="0.25">
      <c r="A23" s="23"/>
      <c r="B23" s="26" t="s">
        <v>6</v>
      </c>
      <c r="C23" s="176">
        <v>100</v>
      </c>
      <c r="D23" s="175">
        <v>100</v>
      </c>
      <c r="E23" s="175">
        <v>100</v>
      </c>
      <c r="F23" s="174">
        <v>100</v>
      </c>
      <c r="G23" s="173">
        <v>100</v>
      </c>
      <c r="H23" s="35"/>
      <c r="I23" s="69"/>
      <c r="J23" s="172">
        <v>100</v>
      </c>
      <c r="K23" s="171">
        <f t="shared" ref="K23:K28" si="1">+IF(ISERROR(J23-D23),"*",(J23-D23))</f>
        <v>0</v>
      </c>
      <c r="L23" s="211"/>
      <c r="M23" s="211"/>
      <c r="N23" s="67"/>
      <c r="P23" s="111"/>
      <c r="Q23" s="111"/>
      <c r="R23" s="111"/>
      <c r="S23" s="111"/>
    </row>
    <row r="24" spans="1:19" s="8" customFormat="1" ht="18" customHeight="1" x14ac:dyDescent="0.25">
      <c r="A24" s="23"/>
      <c r="B24" s="28" t="s">
        <v>17</v>
      </c>
      <c r="C24" s="162">
        <v>20.025735846626162</v>
      </c>
      <c r="D24" s="161">
        <v>31.397710716501017</v>
      </c>
      <c r="E24" s="161">
        <v>38</v>
      </c>
      <c r="F24" s="160">
        <v>38.799999999999997</v>
      </c>
      <c r="G24" s="159">
        <v>20.7</v>
      </c>
      <c r="H24" s="35"/>
      <c r="I24" s="69"/>
      <c r="J24" s="158">
        <v>26.5</v>
      </c>
      <c r="K24" s="170">
        <f t="shared" si="1"/>
        <v>-4.8977107165010167</v>
      </c>
      <c r="L24" s="209"/>
      <c r="M24" s="209"/>
      <c r="N24" s="67"/>
      <c r="P24" s="111"/>
      <c r="Q24" s="111"/>
      <c r="R24" s="111"/>
      <c r="S24" s="111"/>
    </row>
    <row r="25" spans="1:19" s="8" customFormat="1" ht="18" customHeight="1" x14ac:dyDescent="0.25">
      <c r="A25" s="23"/>
      <c r="B25" s="29" t="s">
        <v>0</v>
      </c>
      <c r="C25" s="162">
        <v>6.5472047489211871</v>
      </c>
      <c r="D25" s="161">
        <v>4.7756732974626033</v>
      </c>
      <c r="E25" s="161">
        <v>3.7</v>
      </c>
      <c r="F25" s="160">
        <v>2.9</v>
      </c>
      <c r="G25" s="159">
        <v>4.8</v>
      </c>
      <c r="H25" s="35"/>
      <c r="I25" s="69"/>
      <c r="J25" s="158">
        <v>3.8</v>
      </c>
      <c r="K25" s="170">
        <f t="shared" si="1"/>
        <v>-0.97567329746260345</v>
      </c>
      <c r="L25" s="209"/>
      <c r="M25" s="209"/>
      <c r="N25" s="67"/>
      <c r="P25" s="111"/>
      <c r="Q25" s="111"/>
      <c r="R25" s="111"/>
      <c r="S25" s="111"/>
    </row>
    <row r="26" spans="1:19" s="8" customFormat="1" ht="18" customHeight="1" x14ac:dyDescent="0.25">
      <c r="A26" s="23"/>
      <c r="B26" s="29" t="s">
        <v>1</v>
      </c>
      <c r="C26" s="162">
        <v>12.300462654844457</v>
      </c>
      <c r="D26" s="161">
        <v>11.448105246455</v>
      </c>
      <c r="E26" s="161">
        <v>8.3000000000000007</v>
      </c>
      <c r="F26" s="160">
        <v>9.5</v>
      </c>
      <c r="G26" s="159">
        <v>13.8</v>
      </c>
      <c r="H26" s="35"/>
      <c r="I26" s="69"/>
      <c r="J26" s="158">
        <v>14</v>
      </c>
      <c r="K26" s="170">
        <f t="shared" si="1"/>
        <v>2.5518947535449996</v>
      </c>
      <c r="L26" s="209"/>
      <c r="M26" s="209"/>
      <c r="N26" s="67"/>
      <c r="P26" s="111"/>
      <c r="Q26" s="111"/>
      <c r="R26" s="111"/>
      <c r="S26" s="111"/>
    </row>
    <row r="27" spans="1:19" s="8" customFormat="1" ht="18" customHeight="1" x14ac:dyDescent="0.25">
      <c r="A27" s="23"/>
      <c r="B27" s="29" t="s">
        <v>2</v>
      </c>
      <c r="C27" s="162">
        <v>23.662546426501212</v>
      </c>
      <c r="D27" s="161">
        <v>15.320045295212267</v>
      </c>
      <c r="E27" s="161">
        <v>16.399999999999999</v>
      </c>
      <c r="F27" s="160">
        <v>16.8</v>
      </c>
      <c r="G27" s="159">
        <v>24</v>
      </c>
      <c r="H27" s="35"/>
      <c r="I27" s="69"/>
      <c r="J27" s="158">
        <v>18.2</v>
      </c>
      <c r="K27" s="170">
        <f t="shared" si="1"/>
        <v>2.8799547047877319</v>
      </c>
      <c r="L27" s="209"/>
      <c r="M27" s="209"/>
      <c r="N27" s="67"/>
      <c r="P27" s="111"/>
      <c r="Q27" s="111"/>
      <c r="R27" s="111"/>
      <c r="S27" s="111"/>
    </row>
    <row r="28" spans="1:19" s="8" customFormat="1" ht="18" customHeight="1" thickBot="1" x14ac:dyDescent="0.3">
      <c r="A28" s="23"/>
      <c r="B28" s="30" t="s">
        <v>3</v>
      </c>
      <c r="C28" s="156">
        <v>37.464077159234847</v>
      </c>
      <c r="D28" s="155">
        <v>37.058451019142275</v>
      </c>
      <c r="E28" s="155">
        <v>33.6</v>
      </c>
      <c r="F28" s="154">
        <v>32.1</v>
      </c>
      <c r="G28" s="153">
        <v>36.700000000000003</v>
      </c>
      <c r="H28" s="35"/>
      <c r="I28" s="69"/>
      <c r="J28" s="152">
        <v>37.4</v>
      </c>
      <c r="K28" s="169">
        <f t="shared" si="1"/>
        <v>0.34154898085772345</v>
      </c>
      <c r="L28" s="209"/>
      <c r="M28" s="209"/>
      <c r="N28" s="67"/>
      <c r="P28" s="111"/>
      <c r="Q28" s="111"/>
      <c r="R28" s="111"/>
      <c r="S28" s="111"/>
    </row>
    <row r="29" spans="1:19" ht="8.25" customHeight="1" thickBot="1" x14ac:dyDescent="0.3">
      <c r="A29" s="1"/>
      <c r="B29" s="32"/>
      <c r="C29" s="186"/>
      <c r="D29" s="186"/>
      <c r="E29" s="186"/>
      <c r="F29" s="186"/>
      <c r="G29" s="186"/>
      <c r="H29" s="36"/>
      <c r="I29" s="70"/>
      <c r="J29" s="186"/>
      <c r="K29" s="188"/>
      <c r="L29" s="213"/>
      <c r="M29" s="213"/>
      <c r="N29" s="9"/>
      <c r="P29" s="110"/>
      <c r="Q29" s="110"/>
      <c r="R29" s="110"/>
      <c r="S29" s="110"/>
    </row>
    <row r="30" spans="1:19" s="8" customFormat="1" ht="18" customHeight="1" x14ac:dyDescent="0.25">
      <c r="A30" s="23"/>
      <c r="B30" s="31" t="s">
        <v>4</v>
      </c>
      <c r="C30" s="184">
        <v>39.362738573176756</v>
      </c>
      <c r="D30" s="183">
        <v>44.167599498002104</v>
      </c>
      <c r="E30" s="183">
        <v>52.1</v>
      </c>
      <c r="F30" s="182">
        <v>45.5</v>
      </c>
      <c r="G30" s="181">
        <v>45.1</v>
      </c>
      <c r="H30" s="35"/>
      <c r="I30" s="69"/>
      <c r="J30" s="180">
        <v>48.3</v>
      </c>
      <c r="K30" s="187">
        <f>+IF(ISERROR(J30-D30),"*",(J30-D30))</f>
        <v>4.1324005019978927</v>
      </c>
      <c r="L30" s="209"/>
      <c r="M30" s="209"/>
      <c r="N30" s="67"/>
      <c r="P30" s="111"/>
      <c r="Q30" s="111"/>
      <c r="R30" s="111"/>
      <c r="S30" s="111"/>
    </row>
    <row r="31" spans="1:19" s="8" customFormat="1" ht="18" customHeight="1" thickBot="1" x14ac:dyDescent="0.3">
      <c r="A31" s="23"/>
      <c r="B31" s="30" t="s">
        <v>5</v>
      </c>
      <c r="C31" s="156">
        <v>60.637304364627845</v>
      </c>
      <c r="D31" s="155">
        <v>55.832386076771058</v>
      </c>
      <c r="E31" s="155">
        <v>47.9</v>
      </c>
      <c r="F31" s="154">
        <v>54.5</v>
      </c>
      <c r="G31" s="153">
        <v>54.9</v>
      </c>
      <c r="H31" s="35"/>
      <c r="I31" s="69"/>
      <c r="J31" s="152">
        <v>51.7</v>
      </c>
      <c r="K31" s="169">
        <f>+IF(ISERROR(J31-D31),"*",(J31-D31))</f>
        <v>-4.1323860767710556</v>
      </c>
      <c r="L31" s="209"/>
      <c r="M31" s="209"/>
      <c r="N31" s="67"/>
    </row>
    <row r="32" spans="1:19" ht="12.95" customHeight="1" x14ac:dyDescent="0.25">
      <c r="A32"/>
      <c r="B32" s="43"/>
      <c r="C32"/>
      <c r="D32"/>
      <c r="E32"/>
      <c r="F32"/>
      <c r="G32"/>
      <c r="H32"/>
      <c r="I32" s="9"/>
      <c r="J32"/>
      <c r="K32"/>
      <c r="L32" s="9"/>
      <c r="M32"/>
      <c r="N32" s="9"/>
    </row>
    <row r="33" spans="1:14" ht="12.95" customHeight="1" x14ac:dyDescent="0.25">
      <c r="A33" s="1"/>
      <c r="B33" s="44"/>
      <c r="C33" s="147"/>
      <c r="D33" s="147"/>
      <c r="E33" s="147"/>
      <c r="F33" s="147"/>
      <c r="G33" s="147"/>
      <c r="H33"/>
      <c r="I33" s="9"/>
      <c r="J33" s="147"/>
      <c r="K33" s="147"/>
      <c r="L33" s="128"/>
      <c r="M33" s="147"/>
      <c r="N33" s="9"/>
    </row>
    <row r="34" spans="1:14" ht="29.25" customHeight="1" thickBot="1" x14ac:dyDescent="0.3">
      <c r="A34" s="1"/>
      <c r="B34" s="12"/>
      <c r="C34" s="13"/>
      <c r="D34" s="13"/>
      <c r="E34" s="13"/>
      <c r="F34" s="13"/>
      <c r="G34" s="13"/>
      <c r="H34" s="9"/>
      <c r="I34" s="9"/>
      <c r="J34" s="13"/>
      <c r="K34" s="13"/>
      <c r="L34" s="13"/>
      <c r="M34" s="13"/>
      <c r="N34" s="9"/>
    </row>
    <row r="35" spans="1:14" ht="50.1" customHeight="1" thickBot="1" x14ac:dyDescent="0.3">
      <c r="A35" s="1"/>
      <c r="B35" s="4" t="s">
        <v>15</v>
      </c>
      <c r="C35" s="45" t="s">
        <v>90</v>
      </c>
      <c r="D35" s="46" t="s">
        <v>192</v>
      </c>
      <c r="E35" s="46" t="s">
        <v>205</v>
      </c>
      <c r="F35" s="130" t="s">
        <v>204</v>
      </c>
      <c r="G35" s="71" t="s">
        <v>200</v>
      </c>
      <c r="H35"/>
      <c r="I35" s="9"/>
      <c r="J35" s="45" t="s">
        <v>201</v>
      </c>
      <c r="K35" s="81" t="s">
        <v>203</v>
      </c>
      <c r="L35" s="132"/>
      <c r="M35" s="132"/>
      <c r="N35" s="9"/>
    </row>
    <row r="36" spans="1:14" s="8" customFormat="1" ht="18" customHeight="1" x14ac:dyDescent="0.25">
      <c r="A36" s="23"/>
      <c r="B36" s="26" t="s">
        <v>6</v>
      </c>
      <c r="C36" s="168">
        <v>1.4214512581352641</v>
      </c>
      <c r="D36" s="167">
        <v>1.4102200997172814</v>
      </c>
      <c r="E36" s="167">
        <v>1.3</v>
      </c>
      <c r="F36" s="166">
        <v>1.4</v>
      </c>
      <c r="G36" s="165">
        <v>1.4</v>
      </c>
      <c r="H36" s="35"/>
      <c r="I36" s="69"/>
      <c r="J36" s="164">
        <v>1.5</v>
      </c>
      <c r="K36" s="163">
        <f t="shared" ref="K36:K41" si="2">+IF(ISERROR(J36/D36-1),"*",(J36/D36-1))</f>
        <v>6.3663750290268606E-2</v>
      </c>
      <c r="L36" s="207"/>
      <c r="M36" s="207"/>
      <c r="N36" s="67"/>
    </row>
    <row r="37" spans="1:14" s="8" customFormat="1" ht="18" customHeight="1" x14ac:dyDescent="0.25">
      <c r="A37" s="23"/>
      <c r="B37" s="28" t="s">
        <v>17</v>
      </c>
      <c r="C37" s="162">
        <v>1.1851929309341143</v>
      </c>
      <c r="D37" s="161">
        <v>1.182556391230009</v>
      </c>
      <c r="E37" s="161" t="s">
        <v>206</v>
      </c>
      <c r="F37" s="160">
        <v>0.8</v>
      </c>
      <c r="G37" s="159">
        <v>1</v>
      </c>
      <c r="H37" s="35"/>
      <c r="I37" s="69"/>
      <c r="J37" s="158">
        <v>1</v>
      </c>
      <c r="K37" s="157">
        <f t="shared" si="2"/>
        <v>-0.15437436437185637</v>
      </c>
      <c r="L37" s="205"/>
      <c r="M37" s="205"/>
      <c r="N37" s="67"/>
    </row>
    <row r="38" spans="1:14" s="8" customFormat="1" ht="18" customHeight="1" x14ac:dyDescent="0.25">
      <c r="A38" s="23"/>
      <c r="B38" s="29" t="s">
        <v>0</v>
      </c>
      <c r="C38" s="162">
        <v>0.92931739499640731</v>
      </c>
      <c r="D38" s="161">
        <v>0.77752826793879271</v>
      </c>
      <c r="E38" s="161" t="s">
        <v>206</v>
      </c>
      <c r="F38" s="160">
        <v>0.6</v>
      </c>
      <c r="G38" s="159">
        <v>0.8</v>
      </c>
      <c r="H38" s="35"/>
      <c r="I38" s="69"/>
      <c r="J38" s="158">
        <v>0.8</v>
      </c>
      <c r="K38" s="157">
        <f t="shared" si="2"/>
        <v>2.8901498489282362E-2</v>
      </c>
      <c r="L38" s="205"/>
      <c r="M38" s="205"/>
      <c r="N38" s="67"/>
    </row>
    <row r="39" spans="1:14" s="8" customFormat="1" ht="18" customHeight="1" x14ac:dyDescent="0.25">
      <c r="A39" s="23"/>
      <c r="B39" s="29" t="s">
        <v>1</v>
      </c>
      <c r="C39" s="162">
        <v>1.163187219791084</v>
      </c>
      <c r="D39" s="161">
        <v>1.0919900324598044</v>
      </c>
      <c r="E39" s="161">
        <v>0.5</v>
      </c>
      <c r="F39" s="160">
        <v>1.4</v>
      </c>
      <c r="G39" s="159">
        <v>1.5</v>
      </c>
      <c r="H39" s="35"/>
      <c r="I39" s="69"/>
      <c r="J39" s="158">
        <v>1.7</v>
      </c>
      <c r="K39" s="157">
        <f t="shared" si="2"/>
        <v>0.55679076682650597</v>
      </c>
      <c r="L39" s="205"/>
      <c r="M39" s="205"/>
      <c r="N39" s="67"/>
    </row>
    <row r="40" spans="1:14" s="8" customFormat="1" ht="18" customHeight="1" x14ac:dyDescent="0.25">
      <c r="A40" s="23"/>
      <c r="B40" s="29" t="s">
        <v>2</v>
      </c>
      <c r="C40" s="162">
        <v>1.4124129128905933</v>
      </c>
      <c r="D40" s="161">
        <v>1.1978383359702243</v>
      </c>
      <c r="E40" s="161">
        <v>0.7</v>
      </c>
      <c r="F40" s="160">
        <v>1.6</v>
      </c>
      <c r="G40" s="159">
        <v>1.3</v>
      </c>
      <c r="H40" s="35"/>
      <c r="I40" s="69"/>
      <c r="J40" s="158">
        <v>1.4</v>
      </c>
      <c r="K40" s="157">
        <f t="shared" si="2"/>
        <v>0.16877207713178488</v>
      </c>
      <c r="L40" s="205"/>
      <c r="M40" s="205"/>
      <c r="N40" s="67"/>
    </row>
    <row r="41" spans="1:14" s="8" customFormat="1" ht="18" customHeight="1" thickBot="1" x14ac:dyDescent="0.3">
      <c r="A41" s="23"/>
      <c r="B41" s="30" t="s">
        <v>3</v>
      </c>
      <c r="C41" s="156">
        <v>1.7788547761148215</v>
      </c>
      <c r="D41" s="155">
        <v>2.2661192355607009</v>
      </c>
      <c r="E41" s="155">
        <v>1.4</v>
      </c>
      <c r="F41" s="154">
        <v>1.9</v>
      </c>
      <c r="G41" s="153">
        <v>1.9</v>
      </c>
      <c r="H41" s="35"/>
      <c r="I41" s="69"/>
      <c r="J41" s="152">
        <v>1.7</v>
      </c>
      <c r="K41" s="151">
        <f t="shared" si="2"/>
        <v>-0.24981882095035801</v>
      </c>
      <c r="L41" s="205"/>
      <c r="M41" s="177"/>
      <c r="N41" s="67"/>
    </row>
    <row r="42" spans="1:14" ht="15.75" thickBot="1" x14ac:dyDescent="0.3">
      <c r="A42" s="1"/>
      <c r="B42" s="32"/>
      <c r="C42" s="186"/>
      <c r="D42" s="186"/>
      <c r="E42" s="186"/>
      <c r="F42" s="186"/>
      <c r="G42" s="186"/>
      <c r="H42" s="36"/>
      <c r="I42" s="70"/>
      <c r="J42" s="186"/>
      <c r="K42" s="185"/>
      <c r="L42" s="212"/>
      <c r="M42" s="185"/>
      <c r="N42" s="9"/>
    </row>
    <row r="43" spans="1:14" s="8" customFormat="1" ht="18" customHeight="1" x14ac:dyDescent="0.25">
      <c r="A43" s="23"/>
      <c r="B43" s="31" t="s">
        <v>4</v>
      </c>
      <c r="C43" s="184">
        <v>1.4994420722845287</v>
      </c>
      <c r="D43" s="183">
        <v>1.3611245123106543</v>
      </c>
      <c r="E43" s="183">
        <v>1</v>
      </c>
      <c r="F43" s="182">
        <v>1.3</v>
      </c>
      <c r="G43" s="181">
        <v>1.2</v>
      </c>
      <c r="H43" s="35"/>
      <c r="I43" s="69"/>
      <c r="J43" s="180">
        <v>1.5</v>
      </c>
      <c r="K43" s="179">
        <f>+IF(ISERROR(J43/D43-1),"*",(J43/D43-1))</f>
        <v>0.10202996598275171</v>
      </c>
      <c r="L43" s="205"/>
      <c r="M43" s="177"/>
      <c r="N43" s="67"/>
    </row>
    <row r="44" spans="1:14" s="8" customFormat="1" ht="18" customHeight="1" thickBot="1" x14ac:dyDescent="0.3">
      <c r="A44" s="23"/>
      <c r="B44" s="30" t="s">
        <v>5</v>
      </c>
      <c r="C44" s="156">
        <v>1.3670717786691005</v>
      </c>
      <c r="D44" s="155">
        <v>1.454345469412599</v>
      </c>
      <c r="E44" s="155">
        <v>1.4</v>
      </c>
      <c r="F44" s="154">
        <v>1.5</v>
      </c>
      <c r="G44" s="153">
        <v>1.5</v>
      </c>
      <c r="H44" s="35"/>
      <c r="I44" s="69"/>
      <c r="J44" s="152">
        <v>1.5</v>
      </c>
      <c r="K44" s="151">
        <f>+IF(ISERROR(J44/D44-1),"*",(J44/D44-1))</f>
        <v>3.1391805831279207E-2</v>
      </c>
      <c r="L44" s="205"/>
      <c r="M44" s="177"/>
      <c r="N44" s="67"/>
    </row>
    <row r="45" spans="1:14" ht="12.95" customHeight="1" x14ac:dyDescent="0.25">
      <c r="A45" s="1"/>
      <c r="B45" s="44" t="s">
        <v>66</v>
      </c>
      <c r="C45" s="38"/>
      <c r="D45" s="38"/>
      <c r="E45" s="38"/>
      <c r="F45" s="38"/>
      <c r="G45" s="38"/>
      <c r="H45" s="36"/>
      <c r="I45" s="70"/>
      <c r="J45" s="38"/>
      <c r="K45" s="38"/>
      <c r="L45" s="129"/>
      <c r="M45" s="38"/>
      <c r="N45" s="9"/>
    </row>
    <row r="46" spans="1:14" ht="12.95" customHeight="1" x14ac:dyDescent="0.25">
      <c r="A46" s="1"/>
      <c r="B46" s="125" t="s">
        <v>178</v>
      </c>
      <c r="C46" s="38"/>
      <c r="D46" s="38"/>
      <c r="E46" s="38"/>
      <c r="F46" s="38"/>
      <c r="G46" s="38"/>
      <c r="H46" s="36"/>
      <c r="I46" s="70"/>
      <c r="J46" s="38"/>
      <c r="K46" s="38"/>
      <c r="L46" s="129"/>
      <c r="M46" s="38"/>
      <c r="N46" s="9"/>
    </row>
    <row r="47" spans="1:14" ht="24.75" customHeight="1" x14ac:dyDescent="0.25">
      <c r="A47" s="1"/>
      <c r="B47" s="12"/>
      <c r="C47" s="13"/>
      <c r="D47" s="13"/>
      <c r="E47" s="13"/>
      <c r="F47" s="13"/>
      <c r="G47" s="13"/>
      <c r="H47" s="9"/>
      <c r="I47" s="9"/>
      <c r="J47" s="13"/>
      <c r="K47" s="13"/>
      <c r="L47" s="13"/>
      <c r="M47" s="13"/>
      <c r="N47" s="9"/>
    </row>
    <row r="48" spans="1:14" ht="27.75" customHeight="1" thickBot="1" x14ac:dyDescent="0.3">
      <c r="A48" s="1"/>
      <c r="B48" s="12"/>
      <c r="C48" s="13"/>
      <c r="D48" s="13"/>
      <c r="E48" s="13"/>
      <c r="F48" s="13"/>
      <c r="G48" s="13"/>
      <c r="H48" s="9"/>
      <c r="I48" s="9"/>
      <c r="J48" s="13"/>
      <c r="K48" s="13"/>
      <c r="L48" s="13"/>
      <c r="M48" s="13"/>
      <c r="N48" s="9"/>
    </row>
    <row r="49" spans="1:14" ht="50.1" customHeight="1" thickBot="1" x14ac:dyDescent="0.3">
      <c r="A49" s="1"/>
      <c r="B49" s="4" t="s">
        <v>25</v>
      </c>
      <c r="C49" s="45" t="s">
        <v>90</v>
      </c>
      <c r="D49" s="46" t="s">
        <v>192</v>
      </c>
      <c r="E49" s="46" t="s">
        <v>205</v>
      </c>
      <c r="F49" s="130" t="s">
        <v>204</v>
      </c>
      <c r="G49" s="71" t="s">
        <v>200</v>
      </c>
      <c r="H49"/>
      <c r="I49" s="9"/>
      <c r="J49" s="45" t="s">
        <v>201</v>
      </c>
      <c r="K49" s="81" t="s">
        <v>203</v>
      </c>
      <c r="L49" s="132"/>
      <c r="M49" s="132"/>
      <c r="N49" s="9"/>
    </row>
    <row r="50" spans="1:14" s="8" customFormat="1" ht="18" customHeight="1" x14ac:dyDescent="0.25">
      <c r="A50" s="23"/>
      <c r="B50" s="26" t="s">
        <v>6</v>
      </c>
      <c r="C50" s="176">
        <v>100</v>
      </c>
      <c r="D50" s="175">
        <v>100</v>
      </c>
      <c r="E50" s="175">
        <v>100</v>
      </c>
      <c r="F50" s="174">
        <v>100</v>
      </c>
      <c r="G50" s="173">
        <v>100</v>
      </c>
      <c r="H50" s="5"/>
      <c r="I50" s="67"/>
      <c r="J50" s="172">
        <v>100</v>
      </c>
      <c r="K50" s="171">
        <f t="shared" ref="K50:K58" si="3">+IF(ISERROR(J50-D50),"*",(J50-D50))</f>
        <v>0</v>
      </c>
      <c r="L50" s="211"/>
      <c r="M50" s="210"/>
      <c r="N50" s="67"/>
    </row>
    <row r="51" spans="1:14" s="8" customFormat="1" ht="18" customHeight="1" x14ac:dyDescent="0.25">
      <c r="A51" s="23"/>
      <c r="B51" s="24" t="s">
        <v>7</v>
      </c>
      <c r="C51" s="162">
        <v>10.698925481440135</v>
      </c>
      <c r="D51" s="161">
        <v>11.313928999033509</v>
      </c>
      <c r="E51" s="161">
        <v>8.3000000000000007</v>
      </c>
      <c r="F51" s="160">
        <v>7.9</v>
      </c>
      <c r="G51" s="159">
        <v>10.3</v>
      </c>
      <c r="H51" s="5"/>
      <c r="I51" s="67"/>
      <c r="J51" s="158">
        <v>8.3000000000000007</v>
      </c>
      <c r="K51" s="170">
        <f t="shared" si="3"/>
        <v>-3.0139289990335083</v>
      </c>
      <c r="L51" s="209"/>
      <c r="M51" s="208"/>
      <c r="N51" s="67"/>
    </row>
    <row r="52" spans="1:14" s="8" customFormat="1" ht="18" customHeight="1" x14ac:dyDescent="0.25">
      <c r="A52" s="23"/>
      <c r="B52" s="24" t="s">
        <v>8</v>
      </c>
      <c r="C52" s="162">
        <v>7.7476437879731215</v>
      </c>
      <c r="D52" s="161">
        <v>5.1092855185147785</v>
      </c>
      <c r="E52" s="161">
        <v>5.5</v>
      </c>
      <c r="F52" s="160">
        <v>5.2</v>
      </c>
      <c r="G52" s="159">
        <v>7.8</v>
      </c>
      <c r="H52" s="35"/>
      <c r="I52" s="69"/>
      <c r="J52" s="158">
        <v>3.9</v>
      </c>
      <c r="K52" s="170">
        <f t="shared" si="3"/>
        <v>-1.2092855185147786</v>
      </c>
      <c r="L52" s="209"/>
      <c r="M52" s="208"/>
      <c r="N52" s="67"/>
    </row>
    <row r="53" spans="1:14" s="8" customFormat="1" ht="18" customHeight="1" x14ac:dyDescent="0.25">
      <c r="A53" s="23"/>
      <c r="B53" s="24" t="s">
        <v>9</v>
      </c>
      <c r="C53" s="162">
        <v>9.0372753816097386</v>
      </c>
      <c r="D53" s="161">
        <v>10.432922695209381</v>
      </c>
      <c r="E53" s="161">
        <v>8.3000000000000007</v>
      </c>
      <c r="F53" s="160">
        <v>12.5</v>
      </c>
      <c r="G53" s="159">
        <v>11.1</v>
      </c>
      <c r="H53" s="35"/>
      <c r="I53" s="69"/>
      <c r="J53" s="158">
        <v>7.7</v>
      </c>
      <c r="K53" s="170">
        <f t="shared" si="3"/>
        <v>-2.732922695209381</v>
      </c>
      <c r="L53" s="209"/>
      <c r="M53" s="208"/>
      <c r="N53" s="67"/>
    </row>
    <row r="54" spans="1:14" s="8" customFormat="1" ht="18" customHeight="1" x14ac:dyDescent="0.25">
      <c r="A54" s="23"/>
      <c r="B54" s="24" t="s">
        <v>10</v>
      </c>
      <c r="C54" s="162">
        <v>24.474435904592198</v>
      </c>
      <c r="D54" s="161">
        <v>21.135726959306435</v>
      </c>
      <c r="E54" s="161">
        <v>15.1</v>
      </c>
      <c r="F54" s="160">
        <v>14.5</v>
      </c>
      <c r="G54" s="159">
        <v>19.399999999999999</v>
      </c>
      <c r="H54" s="35"/>
      <c r="I54" s="69"/>
      <c r="J54" s="158">
        <v>16.100000000000001</v>
      </c>
      <c r="K54" s="170">
        <f t="shared" si="3"/>
        <v>-5.0357269593064338</v>
      </c>
      <c r="L54" s="209"/>
      <c r="M54" s="208"/>
      <c r="N54" s="67"/>
    </row>
    <row r="55" spans="1:14" s="8" customFormat="1" ht="18" customHeight="1" x14ac:dyDescent="0.25">
      <c r="A55" s="23"/>
      <c r="B55" s="24" t="s">
        <v>11</v>
      </c>
      <c r="C55" s="162">
        <v>15.324040876789971</v>
      </c>
      <c r="D55" s="161">
        <v>17.571751078285704</v>
      </c>
      <c r="E55" s="161">
        <v>25.1</v>
      </c>
      <c r="F55" s="160">
        <v>31.8</v>
      </c>
      <c r="G55" s="159">
        <v>22.8</v>
      </c>
      <c r="H55" s="35"/>
      <c r="I55" s="69"/>
      <c r="J55" s="158">
        <v>22.7</v>
      </c>
      <c r="K55" s="170">
        <f t="shared" si="3"/>
        <v>5.1282489217142952</v>
      </c>
      <c r="L55" s="209"/>
      <c r="M55" s="208"/>
      <c r="N55" s="67"/>
    </row>
    <row r="56" spans="1:14" s="8" customFormat="1" ht="18" customHeight="1" x14ac:dyDescent="0.25">
      <c r="A56" s="23"/>
      <c r="B56" s="24" t="s">
        <v>12</v>
      </c>
      <c r="C56" s="162">
        <v>16.289288091199897</v>
      </c>
      <c r="D56" s="161">
        <v>20.128528771114926</v>
      </c>
      <c r="E56" s="161">
        <v>19.2</v>
      </c>
      <c r="F56" s="160">
        <v>11.8</v>
      </c>
      <c r="G56" s="159">
        <v>11.6</v>
      </c>
      <c r="H56" s="35"/>
      <c r="I56" s="69"/>
      <c r="J56" s="158">
        <v>24.5</v>
      </c>
      <c r="K56" s="170">
        <f t="shared" si="3"/>
        <v>4.3714712288850741</v>
      </c>
      <c r="L56" s="209"/>
      <c r="M56" s="208"/>
      <c r="N56" s="67"/>
    </row>
    <row r="57" spans="1:14" s="8" customFormat="1" ht="18" customHeight="1" x14ac:dyDescent="0.25">
      <c r="A57" s="23"/>
      <c r="B57" s="24" t="s">
        <v>13</v>
      </c>
      <c r="C57" s="162">
        <v>7.3570117434895552</v>
      </c>
      <c r="D57" s="161">
        <v>6.1425068159196803</v>
      </c>
      <c r="E57" s="161">
        <v>8</v>
      </c>
      <c r="F57" s="160">
        <v>9.1</v>
      </c>
      <c r="G57" s="159">
        <v>7.7</v>
      </c>
      <c r="H57" s="35"/>
      <c r="I57" s="69"/>
      <c r="J57" s="158">
        <v>7.1</v>
      </c>
      <c r="K57" s="170">
        <f t="shared" si="3"/>
        <v>0.95749318408031936</v>
      </c>
      <c r="L57" s="209"/>
      <c r="M57" s="208"/>
      <c r="N57" s="67"/>
    </row>
    <row r="58" spans="1:14" s="8" customFormat="1" ht="18" customHeight="1" thickBot="1" x14ac:dyDescent="0.3">
      <c r="A58" s="23"/>
      <c r="B58" s="25" t="s">
        <v>14</v>
      </c>
      <c r="C58" s="156">
        <v>9.0714002018076823</v>
      </c>
      <c r="D58" s="155">
        <v>8.1653347373887453</v>
      </c>
      <c r="E58" s="155">
        <v>10.5</v>
      </c>
      <c r="F58" s="154">
        <v>7.1</v>
      </c>
      <c r="G58" s="153">
        <v>9.1999999999999993</v>
      </c>
      <c r="H58" s="35"/>
      <c r="I58" s="69"/>
      <c r="J58" s="152">
        <v>9.6999999999999993</v>
      </c>
      <c r="K58" s="169">
        <f t="shared" si="3"/>
        <v>1.534665262611254</v>
      </c>
      <c r="L58" s="209"/>
      <c r="M58" s="208"/>
      <c r="N58" s="67"/>
    </row>
    <row r="59" spans="1:14" ht="12.95" customHeight="1" x14ac:dyDescent="0.25">
      <c r="A59" s="1"/>
      <c r="B59" s="44"/>
      <c r="C59" s="38"/>
      <c r="D59" s="38"/>
      <c r="E59" s="38"/>
      <c r="F59" s="38"/>
      <c r="G59" s="38"/>
      <c r="H59" s="36"/>
      <c r="I59" s="70"/>
      <c r="J59" s="38"/>
      <c r="K59" s="38"/>
      <c r="L59" s="129"/>
      <c r="M59" s="38"/>
      <c r="N59" s="9"/>
    </row>
    <row r="60" spans="1:14" ht="12.95" customHeight="1" x14ac:dyDescent="0.25">
      <c r="A60" s="1"/>
      <c r="B60" s="44"/>
      <c r="C60" s="38"/>
      <c r="D60" s="38"/>
      <c r="E60" s="38"/>
      <c r="F60" s="38"/>
      <c r="G60" s="38"/>
      <c r="H60" s="36"/>
      <c r="I60" s="70"/>
      <c r="J60" s="38"/>
      <c r="K60" s="38"/>
      <c r="L60" s="129"/>
      <c r="M60" s="38"/>
      <c r="N60" s="9"/>
    </row>
    <row r="61" spans="1:14" ht="24.75" customHeight="1" thickBot="1" x14ac:dyDescent="0.3">
      <c r="A61" s="1"/>
      <c r="B61" s="12"/>
      <c r="C61" s="13"/>
      <c r="D61" s="13"/>
      <c r="E61" s="13"/>
      <c r="F61" s="13"/>
      <c r="G61" s="13"/>
      <c r="H61" s="9"/>
      <c r="I61" s="9"/>
      <c r="J61" s="13"/>
      <c r="K61" s="13"/>
      <c r="L61" s="13"/>
      <c r="M61" s="13"/>
      <c r="N61" s="9"/>
    </row>
    <row r="62" spans="1:14" ht="50.1" customHeight="1" thickBot="1" x14ac:dyDescent="0.3">
      <c r="A62" s="1"/>
      <c r="B62" s="4" t="s">
        <v>15</v>
      </c>
      <c r="C62" s="45" t="s">
        <v>90</v>
      </c>
      <c r="D62" s="46" t="s">
        <v>192</v>
      </c>
      <c r="E62" s="46" t="s">
        <v>205</v>
      </c>
      <c r="F62" s="130" t="s">
        <v>204</v>
      </c>
      <c r="G62" s="71" t="s">
        <v>200</v>
      </c>
      <c r="H62"/>
      <c r="I62" s="9"/>
      <c r="J62" s="45" t="s">
        <v>201</v>
      </c>
      <c r="K62" s="81" t="s">
        <v>203</v>
      </c>
      <c r="L62" s="132"/>
      <c r="M62" s="132"/>
      <c r="N62" s="9"/>
    </row>
    <row r="63" spans="1:14" s="8" customFormat="1" ht="18" customHeight="1" x14ac:dyDescent="0.25">
      <c r="A63" s="23"/>
      <c r="B63" s="26" t="s">
        <v>6</v>
      </c>
      <c r="C63" s="168">
        <v>1.4214512581352641</v>
      </c>
      <c r="D63" s="167">
        <v>1.4102200997172814</v>
      </c>
      <c r="E63" s="167">
        <v>1.3</v>
      </c>
      <c r="F63" s="166">
        <v>1.4</v>
      </c>
      <c r="G63" s="165">
        <v>1.4</v>
      </c>
      <c r="H63" s="5"/>
      <c r="I63" s="67"/>
      <c r="J63" s="164">
        <v>1.5</v>
      </c>
      <c r="K63" s="163">
        <f t="shared" ref="K63:K71" si="4">+IF(ISERROR(J63/D63-1),"*",(J63/D63-1))</f>
        <v>6.3663750290268606E-2</v>
      </c>
      <c r="L63" s="207"/>
      <c r="M63" s="206"/>
      <c r="N63" s="67"/>
    </row>
    <row r="64" spans="1:14" s="8" customFormat="1" ht="18" customHeight="1" x14ac:dyDescent="0.25">
      <c r="A64" s="23"/>
      <c r="B64" s="24" t="s">
        <v>7</v>
      </c>
      <c r="C64" s="162">
        <v>1.8935042621090705</v>
      </c>
      <c r="D64" s="161">
        <v>2.3236822124970868</v>
      </c>
      <c r="E64" s="161" t="s">
        <v>206</v>
      </c>
      <c r="F64" s="160">
        <v>1.8</v>
      </c>
      <c r="G64" s="159">
        <v>1.1000000000000001</v>
      </c>
      <c r="H64" s="35"/>
      <c r="I64" s="69"/>
      <c r="J64" s="158">
        <v>1.6</v>
      </c>
      <c r="K64" s="157">
        <f t="shared" si="4"/>
        <v>-0.3114376865326175</v>
      </c>
      <c r="L64" s="205"/>
      <c r="M64" s="177"/>
      <c r="N64" s="67"/>
    </row>
    <row r="65" spans="1:14" s="8" customFormat="1" ht="18" customHeight="1" x14ac:dyDescent="0.25">
      <c r="A65" s="23"/>
      <c r="B65" s="24" t="s">
        <v>8</v>
      </c>
      <c r="C65" s="162">
        <v>1.07853640257186</v>
      </c>
      <c r="D65" s="161">
        <v>0.98697888851973536</v>
      </c>
      <c r="E65" s="161" t="s">
        <v>206</v>
      </c>
      <c r="F65" s="160">
        <v>1.1000000000000001</v>
      </c>
      <c r="G65" s="159">
        <v>1.4</v>
      </c>
      <c r="H65" s="35"/>
      <c r="I65" s="69"/>
      <c r="J65" s="158">
        <v>1.2</v>
      </c>
      <c r="K65" s="157">
        <f t="shared" si="4"/>
        <v>0.21583147720591289</v>
      </c>
      <c r="L65" s="205"/>
      <c r="M65" s="177"/>
      <c r="N65" s="67"/>
    </row>
    <row r="66" spans="1:14" s="8" customFormat="1" ht="18" customHeight="1" x14ac:dyDescent="0.25">
      <c r="A66" s="23"/>
      <c r="B66" s="24" t="s">
        <v>9</v>
      </c>
      <c r="C66" s="162">
        <v>0.84578732363184284</v>
      </c>
      <c r="D66" s="161">
        <v>0.96064999876269264</v>
      </c>
      <c r="E66" s="161" t="s">
        <v>206</v>
      </c>
      <c r="F66" s="160">
        <v>1</v>
      </c>
      <c r="G66" s="159">
        <v>1.1000000000000001</v>
      </c>
      <c r="H66" s="35"/>
      <c r="I66" s="69"/>
      <c r="J66" s="158">
        <v>0.9</v>
      </c>
      <c r="K66" s="157">
        <f t="shared" si="4"/>
        <v>-6.3134334919907609E-2</v>
      </c>
      <c r="L66" s="205"/>
      <c r="M66" s="177"/>
      <c r="N66" s="67"/>
    </row>
    <row r="67" spans="1:14" s="8" customFormat="1" ht="18" customHeight="1" x14ac:dyDescent="0.25">
      <c r="A67" s="23"/>
      <c r="B67" s="24" t="s">
        <v>10</v>
      </c>
      <c r="C67" s="162">
        <v>1.5080021527828638</v>
      </c>
      <c r="D67" s="161">
        <v>1.3187867407985436</v>
      </c>
      <c r="E67" s="161" t="s">
        <v>206</v>
      </c>
      <c r="F67" s="160">
        <v>1.1000000000000001</v>
      </c>
      <c r="G67" s="159">
        <v>1.7</v>
      </c>
      <c r="H67" s="35"/>
      <c r="I67" s="69"/>
      <c r="J67" s="158">
        <v>1.1000000000000001</v>
      </c>
      <c r="K67" s="157">
        <f t="shared" si="4"/>
        <v>-0.16590001554464007</v>
      </c>
      <c r="L67" s="205"/>
      <c r="M67" s="177"/>
      <c r="N67" s="67"/>
    </row>
    <row r="68" spans="1:14" s="8" customFormat="1" ht="18" customHeight="1" x14ac:dyDescent="0.25">
      <c r="A68" s="23"/>
      <c r="B68" s="24" t="s">
        <v>11</v>
      </c>
      <c r="C68" s="162">
        <v>1.6409315287221604</v>
      </c>
      <c r="D68" s="161">
        <v>1.6058873121447406</v>
      </c>
      <c r="E68" s="161">
        <v>0.7</v>
      </c>
      <c r="F68" s="160">
        <v>1.6</v>
      </c>
      <c r="G68" s="159">
        <v>1.5</v>
      </c>
      <c r="H68" s="35"/>
      <c r="I68" s="69"/>
      <c r="J68" s="158">
        <v>1.5</v>
      </c>
      <c r="K68" s="157">
        <f t="shared" si="4"/>
        <v>-6.5936950459695054E-2</v>
      </c>
      <c r="L68" s="205"/>
      <c r="M68" s="177"/>
      <c r="N68" s="67"/>
    </row>
    <row r="69" spans="1:14" s="8" customFormat="1" ht="18" customHeight="1" x14ac:dyDescent="0.25">
      <c r="A69" s="23"/>
      <c r="B69" s="24" t="s">
        <v>12</v>
      </c>
      <c r="C69" s="162">
        <v>1.6969563190788004</v>
      </c>
      <c r="D69" s="161">
        <v>1.8059978900371285</v>
      </c>
      <c r="E69" s="161">
        <v>1.5</v>
      </c>
      <c r="F69" s="160">
        <v>2.2999999999999998</v>
      </c>
      <c r="G69" s="159">
        <v>1.6</v>
      </c>
      <c r="H69" s="35"/>
      <c r="I69" s="69"/>
      <c r="J69" s="158">
        <v>3.4</v>
      </c>
      <c r="K69" s="157">
        <f t="shared" si="4"/>
        <v>0.88261570999404726</v>
      </c>
      <c r="L69" s="205"/>
      <c r="M69" s="177"/>
      <c r="N69" s="67"/>
    </row>
    <row r="70" spans="1:14" s="8" customFormat="1" ht="18" customHeight="1" x14ac:dyDescent="0.25">
      <c r="A70" s="23"/>
      <c r="B70" s="24" t="s">
        <v>13</v>
      </c>
      <c r="C70" s="162">
        <v>1.1750828168251295</v>
      </c>
      <c r="D70" s="161">
        <v>1.1658428055535082</v>
      </c>
      <c r="E70" s="161" t="s">
        <v>206</v>
      </c>
      <c r="F70" s="160">
        <v>1.5</v>
      </c>
      <c r="G70" s="159">
        <v>1.3</v>
      </c>
      <c r="H70" s="35"/>
      <c r="I70" s="69"/>
      <c r="J70" s="158">
        <v>1.5</v>
      </c>
      <c r="K70" s="157">
        <f t="shared" si="4"/>
        <v>0.28662285588994463</v>
      </c>
      <c r="L70" s="205"/>
      <c r="M70" s="177"/>
      <c r="N70" s="67"/>
    </row>
    <row r="71" spans="1:14" s="8" customFormat="1" ht="18" customHeight="1" thickBot="1" x14ac:dyDescent="0.3">
      <c r="A71" s="23"/>
      <c r="B71" s="25" t="s">
        <v>14</v>
      </c>
      <c r="C71" s="156">
        <v>1.3768691841092719</v>
      </c>
      <c r="D71" s="155">
        <v>1.1962180949980588</v>
      </c>
      <c r="E71" s="155">
        <v>1</v>
      </c>
      <c r="F71" s="154">
        <v>1.2</v>
      </c>
      <c r="G71" s="153">
        <v>1.2</v>
      </c>
      <c r="H71" s="35"/>
      <c r="I71" s="69"/>
      <c r="J71" s="152">
        <v>1</v>
      </c>
      <c r="K71" s="151">
        <f t="shared" si="4"/>
        <v>-0.16403204049373388</v>
      </c>
      <c r="L71" s="205"/>
      <c r="M71" s="177"/>
      <c r="N71" s="67"/>
    </row>
    <row r="72" spans="1:14" s="8" customFormat="1" ht="12.95" customHeight="1" x14ac:dyDescent="0.25">
      <c r="A72" s="23"/>
      <c r="B72" s="44" t="s">
        <v>66</v>
      </c>
      <c r="C72" s="178"/>
      <c r="D72" s="178"/>
      <c r="E72" s="178"/>
      <c r="F72" s="178"/>
      <c r="G72" s="178"/>
      <c r="H72" s="35"/>
      <c r="I72" s="69"/>
      <c r="J72" s="178"/>
      <c r="K72" s="177"/>
      <c r="L72" s="205"/>
      <c r="M72" s="177"/>
      <c r="N72" s="67"/>
    </row>
    <row r="73" spans="1:14" ht="19.5" customHeight="1" x14ac:dyDescent="0.25">
      <c r="A73" s="9"/>
      <c r="B73" s="125"/>
      <c r="C73" s="129"/>
      <c r="D73" s="129"/>
      <c r="E73" s="129"/>
      <c r="F73" s="129"/>
      <c r="G73" s="129"/>
      <c r="H73" s="70"/>
      <c r="I73" s="70"/>
      <c r="J73" s="129"/>
      <c r="K73" s="129"/>
      <c r="L73" s="129"/>
      <c r="M73" s="129"/>
      <c r="N73" s="9"/>
    </row>
  </sheetData>
  <conditionalFormatting sqref="K42:M42">
    <cfRule type="cellIs" dxfId="134" priority="14" operator="lessThan">
      <formula>0.02</formula>
    </cfRule>
    <cfRule type="cellIs" dxfId="133" priority="15" operator="greaterThan">
      <formula>0.02</formula>
    </cfRule>
  </conditionalFormatting>
  <conditionalFormatting sqref="L22:M22">
    <cfRule type="cellIs" dxfId="132" priority="13" operator="between">
      <formula>-0.01</formula>
      <formula>0.01</formula>
    </cfRule>
  </conditionalFormatting>
  <conditionalFormatting sqref="K63:M72 K43:M44 K36:M41">
    <cfRule type="cellIs" dxfId="131" priority="10" operator="greaterThanOrEqual">
      <formula>0.001</formula>
    </cfRule>
    <cfRule type="cellIs" dxfId="130" priority="11" operator="lessThanOrEqual">
      <formula>0.001</formula>
    </cfRule>
    <cfRule type="cellIs" dxfId="129" priority="12" operator="equal">
      <formula>0</formula>
    </cfRule>
  </conditionalFormatting>
  <conditionalFormatting sqref="W15 K50:M58 K23:M31">
    <cfRule type="cellIs" dxfId="128" priority="7" operator="lessThan">
      <formula>-0.01</formula>
    </cfRule>
    <cfRule type="cellIs" dxfId="127" priority="8" operator="greaterThan">
      <formula>0.01</formula>
    </cfRule>
    <cfRule type="cellIs" dxfId="126" priority="9" operator="between">
      <formula>-0.01</formula>
      <formula>0.01</formula>
    </cfRule>
  </conditionalFormatting>
  <conditionalFormatting sqref="K6:L16">
    <cfRule type="cellIs" dxfId="125" priority="4" operator="equal">
      <formula>0</formula>
    </cfRule>
    <cfRule type="cellIs" dxfId="124" priority="5" operator="lessThanOrEqual">
      <formula>0.001</formula>
    </cfRule>
    <cfRule type="cellIs" dxfId="123" priority="6" operator="greaterThanOrEqual">
      <formula>0.001</formula>
    </cfRule>
  </conditionalFormatting>
  <conditionalFormatting sqref="P15">
    <cfRule type="cellIs" dxfId="122" priority="1" operator="lessThan">
      <formula>-0.01</formula>
    </cfRule>
    <cfRule type="cellIs" dxfId="121" priority="2" operator="greaterThan">
      <formula>0.01</formula>
    </cfRule>
    <cfRule type="cellIs" dxfId="120"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0" fitToWidth="0"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73"/>
  <sheetViews>
    <sheetView showGridLines="0" showRowColHeaders="0" zoomScale="55" zoomScaleNormal="5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4.7109375" style="6" customWidth="1"/>
    <col min="10" max="10" width="16" style="7" customWidth="1"/>
    <col min="11" max="11" width="16.85546875" style="7" customWidth="1"/>
    <col min="12" max="12" width="4.5703125" style="7" customWidth="1"/>
    <col min="13" max="13" width="16.85546875" style="7" customWidth="1"/>
    <col min="14" max="14" width="11.42578125" style="6" customWidth="1"/>
    <col min="15" max="15" width="1.5703125" style="6" customWidth="1"/>
    <col min="16" max="16" width="41.85546875" style="6" customWidth="1"/>
    <col min="17" max="16384" width="11.42578125" style="6"/>
  </cols>
  <sheetData>
    <row r="1" spans="1:28" ht="52.5" customHeight="1" x14ac:dyDescent="0.25">
      <c r="A1" s="1"/>
      <c r="B1" s="10"/>
      <c r="C1" s="11"/>
      <c r="D1" s="11"/>
      <c r="E1" s="11"/>
      <c r="F1" s="11"/>
      <c r="G1" s="11"/>
      <c r="H1"/>
      <c r="I1" s="9"/>
      <c r="J1" s="11"/>
      <c r="K1" s="11"/>
      <c r="L1" s="11"/>
      <c r="M1" s="11"/>
      <c r="N1" s="9"/>
    </row>
    <row r="2" spans="1:28" ht="28.5" x14ac:dyDescent="0.45">
      <c r="A2" s="1"/>
      <c r="B2" s="3"/>
      <c r="C2" s="2"/>
      <c r="D2" s="2"/>
      <c r="E2" s="2"/>
      <c r="F2" s="2"/>
      <c r="G2" s="2"/>
      <c r="H2" s="1"/>
      <c r="I2" s="9"/>
      <c r="J2" s="2"/>
      <c r="K2" s="2"/>
      <c r="L2" s="128"/>
      <c r="M2" s="2"/>
      <c r="N2" s="9"/>
    </row>
    <row r="3" spans="1:28" ht="24" customHeight="1" x14ac:dyDescent="0.3">
      <c r="A3" s="1"/>
      <c r="B3" s="14"/>
      <c r="C3" s="2"/>
      <c r="D3" s="2"/>
      <c r="E3" s="2"/>
      <c r="F3" s="2"/>
      <c r="G3" s="2"/>
      <c r="H3" s="1"/>
      <c r="I3" s="9"/>
      <c r="J3" s="2"/>
      <c r="K3" s="2"/>
      <c r="L3" s="128"/>
      <c r="M3" s="2"/>
      <c r="N3" s="9"/>
    </row>
    <row r="4" spans="1:28" ht="18.75" customHeight="1" thickBot="1" x14ac:dyDescent="0.3">
      <c r="A4" s="1"/>
      <c r="B4"/>
      <c r="C4"/>
      <c r="D4"/>
      <c r="E4"/>
      <c r="F4"/>
      <c r="G4"/>
      <c r="H4" s="1"/>
      <c r="I4" s="9"/>
      <c r="J4"/>
      <c r="K4"/>
      <c r="L4" s="9"/>
      <c r="M4"/>
      <c r="N4" s="9"/>
      <c r="P4" s="90" t="s">
        <v>101</v>
      </c>
    </row>
    <row r="5" spans="1:28" ht="50.1" customHeight="1" thickBot="1" x14ac:dyDescent="0.3">
      <c r="A5" s="1"/>
      <c r="B5"/>
      <c r="C5" s="45" t="s">
        <v>90</v>
      </c>
      <c r="D5" s="46" t="s">
        <v>192</v>
      </c>
      <c r="E5" s="46" t="s">
        <v>205</v>
      </c>
      <c r="F5" s="130" t="s">
        <v>204</v>
      </c>
      <c r="G5" s="71" t="s">
        <v>200</v>
      </c>
      <c r="H5"/>
      <c r="I5" s="9"/>
      <c r="J5" s="45" t="s">
        <v>201</v>
      </c>
      <c r="K5" s="81" t="s">
        <v>203</v>
      </c>
      <c r="L5"/>
      <c r="M5" s="131" t="s">
        <v>202</v>
      </c>
      <c r="N5" s="9"/>
      <c r="V5" s="91"/>
      <c r="W5" s="91"/>
      <c r="X5" s="91"/>
      <c r="Y5" s="91"/>
      <c r="Z5" s="91"/>
      <c r="AA5" s="91"/>
      <c r="AB5" s="91"/>
    </row>
    <row r="6" spans="1:28" s="8" customFormat="1" ht="18" customHeight="1" x14ac:dyDescent="0.25">
      <c r="A6" s="23"/>
      <c r="B6" s="47" t="s">
        <v>112</v>
      </c>
      <c r="C6" s="204">
        <v>14.245810000000001</v>
      </c>
      <c r="D6" s="203">
        <v>8.6213029999999993</v>
      </c>
      <c r="E6" s="203">
        <v>7.6</v>
      </c>
      <c r="F6" s="202">
        <v>8.9</v>
      </c>
      <c r="G6" s="201">
        <v>16.100000000000001</v>
      </c>
      <c r="H6" s="5"/>
      <c r="I6" s="67"/>
      <c r="J6" s="200">
        <v>9</v>
      </c>
      <c r="K6" s="179">
        <f>+IF(ISERROR(J6/D6-1),"*",(J6/D6-1))</f>
        <v>4.3925726772391593E-2</v>
      </c>
      <c r="L6" s="205"/>
      <c r="M6" s="219">
        <f>+SUM(E6:G6,J6)</f>
        <v>41.6</v>
      </c>
      <c r="N6" s="67"/>
      <c r="V6" s="95"/>
      <c r="W6" s="95"/>
      <c r="X6" s="95"/>
      <c r="Y6" s="95"/>
      <c r="Z6" s="95"/>
      <c r="AA6" s="95"/>
      <c r="AB6" s="95"/>
    </row>
    <row r="7" spans="1:28" s="8" customFormat="1" ht="18" customHeight="1" x14ac:dyDescent="0.25">
      <c r="A7" s="23"/>
      <c r="B7" s="48" t="s">
        <v>113</v>
      </c>
      <c r="C7" s="199">
        <v>4.7214617400000005</v>
      </c>
      <c r="D7" s="198">
        <v>2.8582769699999999</v>
      </c>
      <c r="E7" s="198">
        <v>2.5</v>
      </c>
      <c r="F7" s="197">
        <v>3</v>
      </c>
      <c r="G7" s="196">
        <v>5.4</v>
      </c>
      <c r="H7" s="5"/>
      <c r="I7" s="67"/>
      <c r="J7" s="195">
        <v>3</v>
      </c>
      <c r="K7" s="157">
        <f>+IF(ISERROR(J7/D7-1),"*",(J7/D7-1))</f>
        <v>4.9583378898371722E-2</v>
      </c>
      <c r="L7" s="205"/>
      <c r="M7" s="217">
        <f>+SUM(E7:G7,J7)</f>
        <v>13.9</v>
      </c>
      <c r="N7" s="67"/>
      <c r="V7" s="91"/>
      <c r="W7" s="91" t="str">
        <f>+C5</f>
        <v>TRIM 3 2015</v>
      </c>
      <c r="X7" s="91" t="str">
        <f>+D5</f>
        <v>TRIM 4 2015</v>
      </c>
      <c r="Y7" s="91" t="str">
        <f>+E5</f>
        <v>TRIM 1 2016</v>
      </c>
      <c r="Z7" s="91" t="str">
        <f>+F5</f>
        <v>TRIM 2 2016</v>
      </c>
      <c r="AA7" s="91" t="str">
        <f>+G5</f>
        <v>TRIM 3 2016</v>
      </c>
      <c r="AB7" s="91" t="str">
        <f>+J5</f>
        <v>TRIM 4 2016</v>
      </c>
    </row>
    <row r="8" spans="1:28" s="8" customFormat="1" ht="18" customHeight="1" x14ac:dyDescent="0.25">
      <c r="A8" s="23"/>
      <c r="B8" s="48" t="s">
        <v>114</v>
      </c>
      <c r="C8" s="199">
        <v>21.905380000000001</v>
      </c>
      <c r="D8" s="198">
        <v>14.162330000000001</v>
      </c>
      <c r="E8" s="198">
        <v>11.8</v>
      </c>
      <c r="F8" s="197">
        <v>13.7</v>
      </c>
      <c r="G8" s="196">
        <v>25.5</v>
      </c>
      <c r="H8" s="5"/>
      <c r="I8" s="67"/>
      <c r="J8" s="195">
        <v>13.8</v>
      </c>
      <c r="K8" s="157">
        <f>+IF(ISERROR(J8/D8-1),"*",(J8/D8-1))</f>
        <v>-2.5584067028518565E-2</v>
      </c>
      <c r="L8" s="205"/>
      <c r="M8" s="217">
        <f>+SUM(E8:G8,J8)</f>
        <v>64.8</v>
      </c>
      <c r="N8" s="67"/>
      <c r="V8" s="91" t="str">
        <f>+VLOOKUP($P$4,$B$5:$J$16,1,0)</f>
        <v>Volumen (Mio consumiciones)</v>
      </c>
      <c r="W8" s="91">
        <f>+VLOOKUP($P$4,$B$5:$J$16,2,0)</f>
        <v>14.245810000000001</v>
      </c>
      <c r="X8" s="91">
        <f>+VLOOKUP($P$4,$B$5:$J$16,3,0)</f>
        <v>8.6213029999999993</v>
      </c>
      <c r="Y8" s="91">
        <f>+VLOOKUP($P$4,$B$5:$J$16,4,0)</f>
        <v>7.6</v>
      </c>
      <c r="Z8" s="91">
        <f>+VLOOKUP($P$4,$B$5:$J$16,5,0)</f>
        <v>8.9</v>
      </c>
      <c r="AA8" s="91">
        <f>+VLOOKUP($P$4,$B$5:$J$16,6,0)</f>
        <v>16.100000000000001</v>
      </c>
      <c r="AB8" s="91">
        <f>+VLOOKUP($P$4,$B$5:$J$16,9,0)</f>
        <v>9</v>
      </c>
    </row>
    <row r="9" spans="1:28" s="8" customFormat="1" ht="18" customHeight="1" x14ac:dyDescent="0.25">
      <c r="A9" s="23"/>
      <c r="B9" s="48" t="s">
        <v>158</v>
      </c>
      <c r="C9" s="199">
        <v>6.8</v>
      </c>
      <c r="D9" s="198">
        <v>4.7</v>
      </c>
      <c r="E9" s="198">
        <v>4.3</v>
      </c>
      <c r="F9" s="197">
        <v>4.8</v>
      </c>
      <c r="G9" s="196">
        <v>7.1</v>
      </c>
      <c r="H9" s="5"/>
      <c r="I9" s="67"/>
      <c r="J9" s="195">
        <v>5</v>
      </c>
      <c r="K9" s="170">
        <f>+IF(ISERROR(J9-D9),"*",(J9-D9))</f>
        <v>0.29999999999999982</v>
      </c>
      <c r="L9" s="209"/>
      <c r="M9" s="217"/>
      <c r="N9" s="67"/>
      <c r="V9" s="95"/>
      <c r="W9" s="95"/>
      <c r="X9" s="95"/>
      <c r="Y9" s="95"/>
      <c r="Z9" s="95"/>
      <c r="AA9" s="95"/>
      <c r="AB9" s="95"/>
    </row>
    <row r="10" spans="1:28" s="8" customFormat="1" ht="18" customHeight="1" x14ac:dyDescent="0.25">
      <c r="A10" s="23"/>
      <c r="B10" s="48" t="s">
        <v>115</v>
      </c>
      <c r="C10" s="199">
        <v>3.7</v>
      </c>
      <c r="D10" s="198">
        <v>3.4</v>
      </c>
      <c r="E10" s="198">
        <v>3.3</v>
      </c>
      <c r="F10" s="197">
        <v>3.4</v>
      </c>
      <c r="G10" s="196">
        <v>4</v>
      </c>
      <c r="H10" s="5"/>
      <c r="I10" s="67"/>
      <c r="J10" s="195">
        <v>3.2</v>
      </c>
      <c r="K10" s="157">
        <f t="shared" ref="K10:K16" si="0">+IF(ISERROR(J10/D10-1),"*",(J10/D10-1))</f>
        <v>-5.8823529411764608E-2</v>
      </c>
      <c r="L10" s="205"/>
      <c r="M10" s="217"/>
      <c r="N10" s="67"/>
    </row>
    <row r="11" spans="1:28" s="8" customFormat="1" ht="18" customHeight="1" x14ac:dyDescent="0.25">
      <c r="A11" s="23"/>
      <c r="B11" s="48" t="s">
        <v>108</v>
      </c>
      <c r="C11" s="199">
        <v>5.8</v>
      </c>
      <c r="D11" s="198">
        <v>5.2</v>
      </c>
      <c r="E11" s="198">
        <v>5</v>
      </c>
      <c r="F11" s="197">
        <v>5.2</v>
      </c>
      <c r="G11" s="196">
        <v>6.3</v>
      </c>
      <c r="H11" s="5"/>
      <c r="I11" s="67"/>
      <c r="J11" s="195">
        <v>5.0999999999999996</v>
      </c>
      <c r="K11" s="157">
        <f t="shared" si="0"/>
        <v>-1.9230769230769384E-2</v>
      </c>
      <c r="L11" s="205"/>
      <c r="M11" s="217"/>
      <c r="N11" s="67"/>
    </row>
    <row r="12" spans="1:28" s="8" customFormat="1" ht="18" customHeight="1" x14ac:dyDescent="0.25">
      <c r="A12" s="23"/>
      <c r="B12" s="48" t="s">
        <v>109</v>
      </c>
      <c r="C12" s="199">
        <v>1.9266656274598699</v>
      </c>
      <c r="D12" s="198">
        <v>1.7138460122463957</v>
      </c>
      <c r="E12" s="198">
        <v>1.6</v>
      </c>
      <c r="F12" s="197">
        <v>1.7</v>
      </c>
      <c r="G12" s="196">
        <v>2.1</v>
      </c>
      <c r="H12" s="5"/>
      <c r="I12" s="67"/>
      <c r="J12" s="195">
        <v>1.7</v>
      </c>
      <c r="K12" s="157">
        <f t="shared" si="0"/>
        <v>-8.0789126604480233E-3</v>
      </c>
      <c r="L12" s="205"/>
      <c r="M12" s="217"/>
      <c r="N12" s="67"/>
    </row>
    <row r="13" spans="1:28" s="8" customFormat="1" ht="18" customHeight="1" x14ac:dyDescent="0.25">
      <c r="A13" s="23"/>
      <c r="B13" s="48" t="s">
        <v>110</v>
      </c>
      <c r="C13" s="199">
        <v>1.57</v>
      </c>
      <c r="D13" s="198">
        <v>1.52</v>
      </c>
      <c r="E13" s="198">
        <v>1.5</v>
      </c>
      <c r="F13" s="197">
        <v>1.5</v>
      </c>
      <c r="G13" s="196">
        <v>1.6</v>
      </c>
      <c r="H13" s="5"/>
      <c r="I13" s="67"/>
      <c r="J13" s="195">
        <v>1.6</v>
      </c>
      <c r="K13" s="157">
        <f t="shared" si="0"/>
        <v>5.2631578947368363E-2</v>
      </c>
      <c r="L13" s="205"/>
      <c r="M13" s="217"/>
      <c r="N13" s="67"/>
    </row>
    <row r="14" spans="1:28" s="8" customFormat="1" ht="18" customHeight="1" x14ac:dyDescent="0.25">
      <c r="A14" s="23"/>
      <c r="B14" s="49" t="s">
        <v>156</v>
      </c>
      <c r="C14" s="199">
        <v>0.13187740706498818</v>
      </c>
      <c r="D14" s="198">
        <v>7.9832913725126547E-2</v>
      </c>
      <c r="E14" s="198">
        <v>0.1</v>
      </c>
      <c r="F14" s="197">
        <v>0.1</v>
      </c>
      <c r="G14" s="196">
        <v>0.2</v>
      </c>
      <c r="H14" s="5"/>
      <c r="I14" s="67"/>
      <c r="J14" s="195">
        <v>0.1</v>
      </c>
      <c r="K14" s="157">
        <f t="shared" si="0"/>
        <v>0.25261618715697809</v>
      </c>
      <c r="L14" s="205"/>
      <c r="M14" s="217">
        <f>+SUM(E14:G14,J14)</f>
        <v>0.5</v>
      </c>
      <c r="N14" s="67"/>
    </row>
    <row r="15" spans="1:28" s="8" customFormat="1" ht="18" customHeight="1" x14ac:dyDescent="0.25">
      <c r="A15" s="23"/>
      <c r="B15" s="49" t="s">
        <v>116</v>
      </c>
      <c r="C15" s="199">
        <v>0.61184965043754658</v>
      </c>
      <c r="D15" s="198">
        <v>0.39556001076997499</v>
      </c>
      <c r="E15" s="198">
        <v>0.3</v>
      </c>
      <c r="F15" s="197">
        <v>0.4</v>
      </c>
      <c r="G15" s="196">
        <v>0.7</v>
      </c>
      <c r="H15" s="5"/>
      <c r="I15" s="67"/>
      <c r="J15" s="195">
        <v>0.4</v>
      </c>
      <c r="K15" s="157">
        <f t="shared" si="0"/>
        <v>1.1224565449329482E-2</v>
      </c>
      <c r="L15" s="205"/>
      <c r="M15" s="217">
        <f>+SUM(E15:G15,J15)</f>
        <v>1.7999999999999998</v>
      </c>
      <c r="N15" s="67"/>
    </row>
    <row r="16" spans="1:28" s="8" customFormat="1" ht="18" customHeight="1" thickBot="1" x14ac:dyDescent="0.3">
      <c r="A16" s="23"/>
      <c r="B16" s="50" t="s">
        <v>111</v>
      </c>
      <c r="C16" s="194">
        <v>4.6395335187021969</v>
      </c>
      <c r="D16" s="193">
        <v>4.9548487248245934</v>
      </c>
      <c r="E16" s="193">
        <v>4.8</v>
      </c>
      <c r="F16" s="192">
        <v>4.5999999999999996</v>
      </c>
      <c r="G16" s="191">
        <v>4.8</v>
      </c>
      <c r="H16" s="5"/>
      <c r="I16" s="67"/>
      <c r="J16" s="190">
        <v>4.5999999999999996</v>
      </c>
      <c r="K16" s="151">
        <f t="shared" si="0"/>
        <v>-7.1616459862183901E-2</v>
      </c>
      <c r="L16" s="205"/>
      <c r="M16" s="215">
        <f>+M8/M7</f>
        <v>4.6618705035971217</v>
      </c>
      <c r="N16" s="67"/>
    </row>
    <row r="17" spans="1:19" s="8" customFormat="1" ht="12.95" customHeight="1" x14ac:dyDescent="0.25">
      <c r="A17" s="23"/>
      <c r="B17" s="43" t="s">
        <v>161</v>
      </c>
      <c r="C17" s="241"/>
      <c r="D17" s="241"/>
      <c r="E17" s="241"/>
      <c r="F17" s="241"/>
      <c r="G17" s="241"/>
      <c r="H17" s="5"/>
      <c r="I17" s="67"/>
      <c r="J17" s="241"/>
      <c r="K17" s="177"/>
      <c r="L17" s="205"/>
      <c r="M17" s="177"/>
      <c r="N17" s="67"/>
    </row>
    <row r="18" spans="1:19" s="8" customFormat="1" ht="12.95" customHeight="1" x14ac:dyDescent="0.25">
      <c r="A18" s="23"/>
      <c r="B18" s="43" t="s">
        <v>157</v>
      </c>
      <c r="C18" s="241"/>
      <c r="D18" s="241"/>
      <c r="E18" s="241"/>
      <c r="F18" s="241"/>
      <c r="G18" s="241"/>
      <c r="H18" s="5"/>
      <c r="I18" s="67"/>
      <c r="J18" s="241"/>
      <c r="K18" s="177"/>
      <c r="L18" s="205"/>
      <c r="M18" s="177"/>
      <c r="N18" s="67"/>
    </row>
    <row r="19" spans="1:19" ht="12.95" customHeight="1" x14ac:dyDescent="0.25">
      <c r="A19" s="1"/>
      <c r="B19" s="43"/>
      <c r="C19" s="147"/>
      <c r="D19" s="147"/>
      <c r="E19" s="147"/>
      <c r="F19" s="147"/>
      <c r="G19" s="147"/>
      <c r="H19"/>
      <c r="I19" s="9"/>
      <c r="J19" s="147"/>
      <c r="K19" s="147"/>
      <c r="L19" s="128"/>
      <c r="M19" s="147"/>
      <c r="N19" s="9"/>
    </row>
    <row r="20" spans="1:19" ht="24.75" customHeight="1" x14ac:dyDescent="0.25">
      <c r="A20" s="1"/>
      <c r="B20" s="12"/>
      <c r="C20" s="13"/>
      <c r="D20" s="13"/>
      <c r="E20" s="13"/>
      <c r="F20" s="13"/>
      <c r="G20" s="13"/>
      <c r="H20" s="9"/>
      <c r="I20" s="9"/>
      <c r="J20" s="13"/>
      <c r="K20" s="13"/>
      <c r="L20" s="13"/>
      <c r="M20" s="13"/>
      <c r="N20" s="9"/>
      <c r="P20" s="110"/>
      <c r="Q20" s="110"/>
      <c r="R20" s="110"/>
      <c r="S20" s="110"/>
    </row>
    <row r="21" spans="1:19" ht="29.25" customHeight="1" thickBot="1" x14ac:dyDescent="0.3">
      <c r="A21" s="1"/>
      <c r="B21" s="12"/>
      <c r="C21" s="13"/>
      <c r="D21" s="13"/>
      <c r="E21" s="13"/>
      <c r="F21" s="13"/>
      <c r="G21" s="13"/>
      <c r="H21" s="9"/>
      <c r="I21" s="9"/>
      <c r="J21" s="13"/>
      <c r="K21" s="13"/>
      <c r="L21" s="13"/>
      <c r="M21" s="13"/>
      <c r="N21" s="9"/>
      <c r="P21" s="110"/>
      <c r="Q21" s="110"/>
      <c r="R21" s="110"/>
      <c r="S21" s="110"/>
    </row>
    <row r="22" spans="1:19"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19" s="8" customFormat="1" ht="18" customHeight="1" x14ac:dyDescent="0.25">
      <c r="A23" s="23"/>
      <c r="B23" s="26" t="s">
        <v>6</v>
      </c>
      <c r="C23" s="176">
        <v>100</v>
      </c>
      <c r="D23" s="175">
        <v>100</v>
      </c>
      <c r="E23" s="175">
        <v>100</v>
      </c>
      <c r="F23" s="174">
        <v>100</v>
      </c>
      <c r="G23" s="173">
        <v>100</v>
      </c>
      <c r="H23" s="35"/>
      <c r="I23" s="69"/>
      <c r="J23" s="172">
        <v>100</v>
      </c>
      <c r="K23" s="171">
        <f t="shared" ref="K23:K28" si="1">+IF(ISERROR(J23-D23),"*",(J23-D23))</f>
        <v>0</v>
      </c>
      <c r="L23" s="211"/>
      <c r="M23" s="211"/>
      <c r="N23" s="67"/>
      <c r="P23" s="111"/>
      <c r="Q23" s="111"/>
      <c r="R23" s="111"/>
      <c r="S23" s="111"/>
    </row>
    <row r="24" spans="1:19" s="8" customFormat="1" ht="18" customHeight="1" x14ac:dyDescent="0.25">
      <c r="A24" s="23"/>
      <c r="B24" s="28" t="s">
        <v>17</v>
      </c>
      <c r="C24" s="162" t="s">
        <v>91</v>
      </c>
      <c r="D24" s="161" t="s">
        <v>91</v>
      </c>
      <c r="E24" s="161" t="s">
        <v>207</v>
      </c>
      <c r="F24" s="160">
        <v>2.1</v>
      </c>
      <c r="G24" s="159">
        <v>0.5</v>
      </c>
      <c r="H24" s="35"/>
      <c r="I24" s="69"/>
      <c r="J24" s="158">
        <v>0.2</v>
      </c>
      <c r="K24" s="170" t="str">
        <f t="shared" si="1"/>
        <v>*</v>
      </c>
      <c r="L24" s="209"/>
      <c r="M24" s="209"/>
      <c r="N24" s="67"/>
      <c r="P24" s="111"/>
      <c r="Q24" s="111"/>
      <c r="R24" s="111"/>
      <c r="S24" s="111"/>
    </row>
    <row r="25" spans="1:19" s="8" customFormat="1" ht="18" customHeight="1" x14ac:dyDescent="0.25">
      <c r="A25" s="23"/>
      <c r="B25" s="29" t="s">
        <v>0</v>
      </c>
      <c r="C25" s="162" t="s">
        <v>91</v>
      </c>
      <c r="D25" s="161" t="s">
        <v>91</v>
      </c>
      <c r="E25" s="161" t="s">
        <v>207</v>
      </c>
      <c r="F25" s="160">
        <v>0.8</v>
      </c>
      <c r="G25" s="159">
        <v>0.9</v>
      </c>
      <c r="H25" s="35"/>
      <c r="I25" s="69"/>
      <c r="J25" s="158">
        <v>0.9</v>
      </c>
      <c r="K25" s="170" t="str">
        <f t="shared" si="1"/>
        <v>*</v>
      </c>
      <c r="L25" s="209"/>
      <c r="M25" s="209"/>
      <c r="N25" s="67"/>
      <c r="P25" s="111"/>
      <c r="Q25" s="111"/>
      <c r="R25" s="111"/>
      <c r="S25" s="111"/>
    </row>
    <row r="26" spans="1:19" s="8" customFormat="1" ht="18" customHeight="1" x14ac:dyDescent="0.25">
      <c r="A26" s="23"/>
      <c r="B26" s="29" t="s">
        <v>1</v>
      </c>
      <c r="C26" s="162">
        <v>3.7127337792656228</v>
      </c>
      <c r="D26" s="161" t="s">
        <v>91</v>
      </c>
      <c r="E26" s="161" t="s">
        <v>207</v>
      </c>
      <c r="F26" s="160">
        <v>1.8</v>
      </c>
      <c r="G26" s="159">
        <v>2.1</v>
      </c>
      <c r="H26" s="35"/>
      <c r="I26" s="69"/>
      <c r="J26" s="158">
        <v>2.7</v>
      </c>
      <c r="K26" s="170" t="str">
        <f t="shared" si="1"/>
        <v>*</v>
      </c>
      <c r="L26" s="209"/>
      <c r="M26" s="209"/>
      <c r="N26" s="67"/>
      <c r="P26" s="111"/>
      <c r="Q26" s="111"/>
      <c r="R26" s="111"/>
      <c r="S26" s="111"/>
    </row>
    <row r="27" spans="1:19" s="8" customFormat="1" ht="18" customHeight="1" x14ac:dyDescent="0.25">
      <c r="A27" s="23"/>
      <c r="B27" s="29" t="s">
        <v>2</v>
      </c>
      <c r="C27" s="162">
        <v>28.125301404412944</v>
      </c>
      <c r="D27" s="161">
        <v>22.419824474328301</v>
      </c>
      <c r="E27" s="161">
        <v>30</v>
      </c>
      <c r="F27" s="160">
        <v>30.9</v>
      </c>
      <c r="G27" s="159">
        <v>21.9</v>
      </c>
      <c r="H27" s="35"/>
      <c r="I27" s="69"/>
      <c r="J27" s="158">
        <v>23.9</v>
      </c>
      <c r="K27" s="170">
        <f t="shared" si="1"/>
        <v>1.4801755256716973</v>
      </c>
      <c r="L27" s="209"/>
      <c r="M27" s="209"/>
      <c r="N27" s="67"/>
      <c r="P27" s="111"/>
      <c r="Q27" s="111"/>
      <c r="R27" s="111"/>
      <c r="S27" s="111"/>
    </row>
    <row r="28" spans="1:19" s="8" customFormat="1" ht="18" customHeight="1" thickBot="1" x14ac:dyDescent="0.3">
      <c r="A28" s="23"/>
      <c r="B28" s="30" t="s">
        <v>3</v>
      </c>
      <c r="C28" s="156">
        <v>65.403385276091711</v>
      </c>
      <c r="D28" s="155">
        <v>73.109865179312223</v>
      </c>
      <c r="E28" s="155">
        <v>65.7</v>
      </c>
      <c r="F28" s="154">
        <v>64.400000000000006</v>
      </c>
      <c r="G28" s="153">
        <v>74.599999999999994</v>
      </c>
      <c r="H28" s="35"/>
      <c r="I28" s="69"/>
      <c r="J28" s="152">
        <v>72.3</v>
      </c>
      <c r="K28" s="169">
        <f t="shared" si="1"/>
        <v>-0.80986517931222579</v>
      </c>
      <c r="L28" s="209"/>
      <c r="M28" s="209"/>
      <c r="N28" s="67"/>
      <c r="P28" s="111"/>
      <c r="Q28" s="111"/>
      <c r="R28" s="111"/>
      <c r="S28" s="111"/>
    </row>
    <row r="29" spans="1:19" ht="8.25" customHeight="1" thickBot="1" x14ac:dyDescent="0.3">
      <c r="A29" s="1"/>
      <c r="B29" s="32"/>
      <c r="C29" s="186"/>
      <c r="D29" s="186"/>
      <c r="E29" s="186"/>
      <c r="F29" s="186"/>
      <c r="G29" s="186"/>
      <c r="H29" s="36"/>
      <c r="I29" s="70"/>
      <c r="J29" s="186"/>
      <c r="K29" s="188"/>
      <c r="L29" s="213"/>
      <c r="M29" s="213"/>
      <c r="N29" s="9"/>
      <c r="P29" s="110"/>
      <c r="Q29" s="110"/>
      <c r="R29" s="110"/>
      <c r="S29" s="110"/>
    </row>
    <row r="30" spans="1:19" s="8" customFormat="1" ht="18" customHeight="1" x14ac:dyDescent="0.25">
      <c r="A30" s="23"/>
      <c r="B30" s="31" t="s">
        <v>4</v>
      </c>
      <c r="C30" s="184">
        <v>41.74416898723203</v>
      </c>
      <c r="D30" s="183">
        <v>40.21138104066172</v>
      </c>
      <c r="E30" s="183">
        <v>41.5</v>
      </c>
      <c r="F30" s="182">
        <v>43.7</v>
      </c>
      <c r="G30" s="181">
        <v>37.5</v>
      </c>
      <c r="H30" s="35"/>
      <c r="I30" s="69"/>
      <c r="J30" s="180">
        <v>36.700000000000003</v>
      </c>
      <c r="K30" s="187">
        <f>+IF(ISERROR(J30-D30),"*",(J30-D30))</f>
        <v>-3.5113810406617176</v>
      </c>
      <c r="L30" s="209"/>
      <c r="M30" s="209"/>
      <c r="N30" s="67"/>
      <c r="P30" s="111"/>
      <c r="Q30" s="111"/>
      <c r="R30" s="111"/>
      <c r="S30" s="111"/>
    </row>
    <row r="31" spans="1:19" s="8" customFormat="1" ht="18" customHeight="1" thickBot="1" x14ac:dyDescent="0.3">
      <c r="A31" s="23"/>
      <c r="B31" s="30" t="s">
        <v>5</v>
      </c>
      <c r="C31" s="156">
        <v>58.255859091199447</v>
      </c>
      <c r="D31" s="155">
        <v>59.78861895933828</v>
      </c>
      <c r="E31" s="155">
        <v>58.5</v>
      </c>
      <c r="F31" s="154">
        <v>56.3</v>
      </c>
      <c r="G31" s="153">
        <v>62.5</v>
      </c>
      <c r="H31" s="35"/>
      <c r="I31" s="69"/>
      <c r="J31" s="152">
        <v>63.3</v>
      </c>
      <c r="K31" s="169">
        <f>+IF(ISERROR(J31-D31),"*",(J31-D31))</f>
        <v>3.5113810406617176</v>
      </c>
      <c r="L31" s="209"/>
      <c r="M31" s="209"/>
      <c r="N31" s="67"/>
    </row>
    <row r="32" spans="1:19" ht="12.95" customHeight="1" x14ac:dyDescent="0.25">
      <c r="A32"/>
      <c r="B32" s="44" t="s">
        <v>66</v>
      </c>
      <c r="C32"/>
      <c r="D32"/>
      <c r="E32"/>
      <c r="F32"/>
      <c r="G32"/>
      <c r="H32"/>
      <c r="I32" s="9"/>
      <c r="J32"/>
      <c r="K32"/>
      <c r="L32" s="9"/>
      <c r="M32"/>
      <c r="N32" s="9"/>
    </row>
    <row r="33" spans="1:14" ht="12.95" customHeight="1" x14ac:dyDescent="0.25">
      <c r="A33" s="1"/>
      <c r="B33" s="125" t="s">
        <v>178</v>
      </c>
      <c r="C33" s="147"/>
      <c r="D33" s="147"/>
      <c r="E33" s="147"/>
      <c r="F33" s="147"/>
      <c r="G33" s="147"/>
      <c r="H33"/>
      <c r="I33" s="9"/>
      <c r="J33" s="147"/>
      <c r="K33" s="147"/>
      <c r="L33" s="128"/>
      <c r="M33" s="147"/>
      <c r="N33" s="9"/>
    </row>
    <row r="34" spans="1:14" ht="29.25" customHeight="1" thickBot="1" x14ac:dyDescent="0.3">
      <c r="A34" s="1"/>
      <c r="B34" s="12"/>
      <c r="C34" s="13"/>
      <c r="D34" s="13"/>
      <c r="E34" s="13"/>
      <c r="F34" s="13"/>
      <c r="G34" s="13"/>
      <c r="H34" s="9"/>
      <c r="I34" s="9"/>
      <c r="J34" s="13"/>
      <c r="K34" s="13"/>
      <c r="L34" s="13"/>
      <c r="M34" s="13"/>
      <c r="N34" s="9"/>
    </row>
    <row r="35" spans="1:14" ht="50.1" customHeight="1" thickBot="1" x14ac:dyDescent="0.3">
      <c r="A35" s="1"/>
      <c r="B35" s="4" t="s">
        <v>15</v>
      </c>
      <c r="C35" s="45" t="s">
        <v>90</v>
      </c>
      <c r="D35" s="46" t="s">
        <v>192</v>
      </c>
      <c r="E35" s="46" t="s">
        <v>205</v>
      </c>
      <c r="F35" s="130" t="s">
        <v>204</v>
      </c>
      <c r="G35" s="71" t="s">
        <v>200</v>
      </c>
      <c r="H35"/>
      <c r="I35" s="9"/>
      <c r="J35" s="45" t="s">
        <v>201</v>
      </c>
      <c r="K35" s="81" t="s">
        <v>203</v>
      </c>
      <c r="L35" s="132"/>
      <c r="M35" s="132"/>
      <c r="N35" s="9"/>
    </row>
    <row r="36" spans="1:14" s="8" customFormat="1" ht="18" customHeight="1" x14ac:dyDescent="0.25">
      <c r="A36" s="23"/>
      <c r="B36" s="26" t="s">
        <v>6</v>
      </c>
      <c r="C36" s="168">
        <v>1.9266656274598699</v>
      </c>
      <c r="D36" s="167">
        <v>1.7138460122463957</v>
      </c>
      <c r="E36" s="167">
        <v>1.6</v>
      </c>
      <c r="F36" s="166">
        <v>1.7</v>
      </c>
      <c r="G36" s="165">
        <v>2.1</v>
      </c>
      <c r="H36" s="35"/>
      <c r="I36" s="69"/>
      <c r="J36" s="164">
        <v>1.7</v>
      </c>
      <c r="K36" s="163">
        <f t="shared" ref="K36:K41" si="2">+IF(ISERROR(J36/D36-1),"*",(J36/D36-1))</f>
        <v>-8.0789126604480233E-3</v>
      </c>
      <c r="L36" s="207"/>
      <c r="M36" s="207"/>
      <c r="N36" s="67"/>
    </row>
    <row r="37" spans="1:14" s="8" customFormat="1" ht="18" customHeight="1" x14ac:dyDescent="0.25">
      <c r="A37" s="23"/>
      <c r="B37" s="28" t="s">
        <v>17</v>
      </c>
      <c r="C37" s="162" t="s">
        <v>91</v>
      </c>
      <c r="D37" s="161" t="s">
        <v>91</v>
      </c>
      <c r="E37" s="161" t="s">
        <v>207</v>
      </c>
      <c r="F37" s="160">
        <v>1.6</v>
      </c>
      <c r="G37" s="159">
        <v>1.2</v>
      </c>
      <c r="H37" s="35"/>
      <c r="I37" s="69"/>
      <c r="J37" s="158">
        <v>0.4</v>
      </c>
      <c r="K37" s="157" t="str">
        <f t="shared" si="2"/>
        <v>*</v>
      </c>
      <c r="L37" s="205"/>
      <c r="M37" s="205"/>
      <c r="N37" s="67"/>
    </row>
    <row r="38" spans="1:14" s="8" customFormat="1" ht="18" customHeight="1" x14ac:dyDescent="0.25">
      <c r="A38" s="23"/>
      <c r="B38" s="29" t="s">
        <v>0</v>
      </c>
      <c r="C38" s="162" t="s">
        <v>91</v>
      </c>
      <c r="D38" s="161" t="s">
        <v>91</v>
      </c>
      <c r="E38" s="161" t="s">
        <v>207</v>
      </c>
      <c r="F38" s="160">
        <v>1.7</v>
      </c>
      <c r="G38" s="159">
        <v>2.1</v>
      </c>
      <c r="H38" s="35"/>
      <c r="I38" s="69"/>
      <c r="J38" s="158">
        <v>1.2</v>
      </c>
      <c r="K38" s="157" t="str">
        <f t="shared" si="2"/>
        <v>*</v>
      </c>
      <c r="L38" s="205"/>
      <c r="M38" s="205"/>
      <c r="N38" s="67"/>
    </row>
    <row r="39" spans="1:14" s="8" customFormat="1" ht="18" customHeight="1" x14ac:dyDescent="0.25">
      <c r="A39" s="23"/>
      <c r="B39" s="29" t="s">
        <v>1</v>
      </c>
      <c r="C39" s="162">
        <v>1.0962206248104338</v>
      </c>
      <c r="D39" s="161" t="s">
        <v>91</v>
      </c>
      <c r="E39" s="161" t="s">
        <v>207</v>
      </c>
      <c r="F39" s="160">
        <v>0.6</v>
      </c>
      <c r="G39" s="159">
        <v>0.9</v>
      </c>
      <c r="H39" s="35"/>
      <c r="I39" s="69"/>
      <c r="J39" s="158">
        <v>0.8</v>
      </c>
      <c r="K39" s="157" t="str">
        <f t="shared" si="2"/>
        <v>*</v>
      </c>
      <c r="L39" s="205"/>
      <c r="M39" s="205"/>
      <c r="N39" s="67"/>
    </row>
    <row r="40" spans="1:14" s="8" customFormat="1" ht="18" customHeight="1" x14ac:dyDescent="0.25">
      <c r="A40" s="23"/>
      <c r="B40" s="29" t="s">
        <v>2</v>
      </c>
      <c r="C40" s="162">
        <v>2.1172663718664277</v>
      </c>
      <c r="D40" s="161">
        <v>1.6187568018519074</v>
      </c>
      <c r="E40" s="161">
        <v>1.1000000000000001</v>
      </c>
      <c r="F40" s="160">
        <v>2</v>
      </c>
      <c r="G40" s="159">
        <v>2</v>
      </c>
      <c r="H40" s="35"/>
      <c r="I40" s="69"/>
      <c r="J40" s="158">
        <v>1.8</v>
      </c>
      <c r="K40" s="157">
        <f t="shared" si="2"/>
        <v>0.1119644395876791</v>
      </c>
      <c r="L40" s="205"/>
      <c r="M40" s="205"/>
      <c r="N40" s="67"/>
    </row>
    <row r="41" spans="1:14" s="8" customFormat="1" ht="18" customHeight="1" thickBot="1" x14ac:dyDescent="0.3">
      <c r="A41" s="23"/>
      <c r="B41" s="30" t="s">
        <v>3</v>
      </c>
      <c r="C41" s="156">
        <v>1.9556175792081603</v>
      </c>
      <c r="D41" s="155">
        <v>1.8613875184484281</v>
      </c>
      <c r="E41" s="155">
        <v>1.7</v>
      </c>
      <c r="F41" s="154">
        <v>1.7</v>
      </c>
      <c r="G41" s="153">
        <v>2.2999999999999998</v>
      </c>
      <c r="H41" s="35"/>
      <c r="I41" s="69"/>
      <c r="J41" s="152">
        <v>1.8</v>
      </c>
      <c r="K41" s="151">
        <f t="shared" si="2"/>
        <v>-3.2979440250893055E-2</v>
      </c>
      <c r="L41" s="205"/>
      <c r="M41" s="177"/>
      <c r="N41" s="67"/>
    </row>
    <row r="42" spans="1:14" ht="15.75" thickBot="1" x14ac:dyDescent="0.3">
      <c r="A42" s="1"/>
      <c r="B42" s="32"/>
      <c r="C42" s="186"/>
      <c r="D42" s="186"/>
      <c r="E42" s="186"/>
      <c r="F42" s="186"/>
      <c r="G42" s="186"/>
      <c r="H42" s="36"/>
      <c r="I42" s="70"/>
      <c r="J42" s="186"/>
      <c r="K42" s="185"/>
      <c r="L42" s="212"/>
      <c r="M42" s="185"/>
      <c r="N42" s="9"/>
    </row>
    <row r="43" spans="1:14" s="8" customFormat="1" ht="18" customHeight="1" x14ac:dyDescent="0.25">
      <c r="A43" s="23"/>
      <c r="B43" s="31" t="s">
        <v>4</v>
      </c>
      <c r="C43" s="184">
        <v>1.9612387084805705</v>
      </c>
      <c r="D43" s="183">
        <v>1.7010703785941976</v>
      </c>
      <c r="E43" s="183">
        <v>1.8</v>
      </c>
      <c r="F43" s="182">
        <v>1.9</v>
      </c>
      <c r="G43" s="181">
        <v>2.1</v>
      </c>
      <c r="H43" s="35"/>
      <c r="I43" s="69"/>
      <c r="J43" s="180">
        <v>1.8</v>
      </c>
      <c r="K43" s="179">
        <f>+IF(ISERROR(J43/D43-1),"*",(J43/D43-1))</f>
        <v>5.8157277118398909E-2</v>
      </c>
      <c r="L43" s="205"/>
      <c r="M43" s="177"/>
      <c r="N43" s="67"/>
    </row>
    <row r="44" spans="1:14" s="8" customFormat="1" ht="18" customHeight="1" thickBot="1" x14ac:dyDescent="0.3">
      <c r="A44" s="23"/>
      <c r="B44" s="30" t="s">
        <v>5</v>
      </c>
      <c r="C44" s="156">
        <v>1.9070303719977906</v>
      </c>
      <c r="D44" s="155">
        <v>1.7408173050899907</v>
      </c>
      <c r="E44" s="155">
        <v>1.5</v>
      </c>
      <c r="F44" s="154">
        <v>1.6</v>
      </c>
      <c r="G44" s="153">
        <v>2.1</v>
      </c>
      <c r="H44" s="35"/>
      <c r="I44" s="69"/>
      <c r="J44" s="152">
        <v>1.6</v>
      </c>
      <c r="K44" s="151">
        <f>+IF(ISERROR(J44/D44-1),"*",(J44/D44-1))</f>
        <v>-8.0891489691798046E-2</v>
      </c>
      <c r="L44" s="205"/>
      <c r="M44" s="177"/>
      <c r="N44" s="67"/>
    </row>
    <row r="45" spans="1:14" s="8" customFormat="1" ht="12.95" customHeight="1" x14ac:dyDescent="0.25">
      <c r="A45" s="23"/>
      <c r="B45" s="44" t="s">
        <v>66</v>
      </c>
      <c r="C45" s="178"/>
      <c r="D45" s="178"/>
      <c r="E45" s="178"/>
      <c r="F45" s="178"/>
      <c r="G45" s="178"/>
      <c r="H45" s="35"/>
      <c r="I45" s="69"/>
      <c r="J45" s="178"/>
      <c r="K45" s="177"/>
      <c r="L45" s="205"/>
      <c r="M45" s="177"/>
      <c r="N45" s="67"/>
    </row>
    <row r="46" spans="1:14" ht="12.95" customHeight="1" x14ac:dyDescent="0.25">
      <c r="A46" s="1"/>
      <c r="B46" s="125" t="s">
        <v>178</v>
      </c>
      <c r="C46" s="38"/>
      <c r="D46" s="38"/>
      <c r="E46" s="38"/>
      <c r="F46" s="38"/>
      <c r="G46" s="38"/>
      <c r="H46" s="36"/>
      <c r="I46" s="70"/>
      <c r="J46" s="38"/>
      <c r="K46" s="38"/>
      <c r="L46" s="129"/>
      <c r="M46" s="38"/>
      <c r="N46" s="9"/>
    </row>
    <row r="47" spans="1:14" ht="24.75" customHeight="1" x14ac:dyDescent="0.25">
      <c r="A47" s="1"/>
      <c r="B47" s="12"/>
      <c r="C47" s="13"/>
      <c r="D47" s="13"/>
      <c r="E47" s="13"/>
      <c r="F47" s="13"/>
      <c r="G47" s="13"/>
      <c r="H47" s="9"/>
      <c r="I47" s="9"/>
      <c r="J47" s="13"/>
      <c r="K47" s="13"/>
      <c r="L47" s="13"/>
      <c r="M47" s="13"/>
      <c r="N47" s="9"/>
    </row>
    <row r="48" spans="1:14" ht="27.75" customHeight="1" thickBot="1" x14ac:dyDescent="0.3">
      <c r="A48" s="1"/>
      <c r="B48" s="12"/>
      <c r="C48" s="13"/>
      <c r="D48" s="13"/>
      <c r="E48" s="13"/>
      <c r="F48" s="13"/>
      <c r="G48" s="13"/>
      <c r="H48" s="9"/>
      <c r="I48" s="9"/>
      <c r="J48" s="13"/>
      <c r="K48" s="13"/>
      <c r="L48" s="13"/>
      <c r="M48" s="13"/>
      <c r="N48" s="9"/>
    </row>
    <row r="49" spans="1:14" ht="50.1" customHeight="1" thickBot="1" x14ac:dyDescent="0.3">
      <c r="A49" s="1"/>
      <c r="B49" s="4" t="s">
        <v>25</v>
      </c>
      <c r="C49" s="45" t="s">
        <v>90</v>
      </c>
      <c r="D49" s="46" t="s">
        <v>192</v>
      </c>
      <c r="E49" s="46" t="s">
        <v>205</v>
      </c>
      <c r="F49" s="130" t="s">
        <v>204</v>
      </c>
      <c r="G49" s="71" t="s">
        <v>200</v>
      </c>
      <c r="H49"/>
      <c r="I49" s="9"/>
      <c r="J49" s="45" t="s">
        <v>201</v>
      </c>
      <c r="K49" s="81" t="s">
        <v>203</v>
      </c>
      <c r="L49" s="132"/>
      <c r="M49" s="132"/>
      <c r="N49" s="9"/>
    </row>
    <row r="50" spans="1:14" s="8" customFormat="1" ht="18" customHeight="1" x14ac:dyDescent="0.25">
      <c r="A50" s="23"/>
      <c r="B50" s="26" t="s">
        <v>6</v>
      </c>
      <c r="C50" s="176">
        <v>100</v>
      </c>
      <c r="D50" s="175">
        <v>100</v>
      </c>
      <c r="E50" s="175">
        <v>100</v>
      </c>
      <c r="F50" s="174">
        <v>100</v>
      </c>
      <c r="G50" s="173">
        <v>100</v>
      </c>
      <c r="H50" s="5"/>
      <c r="I50" s="67"/>
      <c r="J50" s="143">
        <v>100</v>
      </c>
      <c r="K50" s="171">
        <f t="shared" ref="K50:K58" si="3">+IF(ISERROR(J50-D50),"*",(J50-D50))</f>
        <v>0</v>
      </c>
      <c r="L50" s="211"/>
      <c r="M50" s="210"/>
      <c r="N50" s="67"/>
    </row>
    <row r="51" spans="1:14" s="8" customFormat="1" ht="18" customHeight="1" x14ac:dyDescent="0.25">
      <c r="A51" s="23"/>
      <c r="B51" s="24" t="s">
        <v>7</v>
      </c>
      <c r="C51" s="162">
        <v>9.4095035663117788</v>
      </c>
      <c r="D51" s="161">
        <v>14.229751581634471</v>
      </c>
      <c r="E51" s="161">
        <v>13.5</v>
      </c>
      <c r="F51" s="160">
        <v>9.9</v>
      </c>
      <c r="G51" s="159">
        <v>15.8</v>
      </c>
      <c r="H51" s="5"/>
      <c r="I51" s="67"/>
      <c r="J51" s="144">
        <v>17.2</v>
      </c>
      <c r="K51" s="170">
        <f t="shared" si="3"/>
        <v>2.9702484183655287</v>
      </c>
      <c r="L51" s="209"/>
      <c r="M51" s="208"/>
      <c r="N51" s="67"/>
    </row>
    <row r="52" spans="1:14" s="8" customFormat="1" ht="18" customHeight="1" x14ac:dyDescent="0.25">
      <c r="A52" s="23"/>
      <c r="B52" s="24" t="s">
        <v>8</v>
      </c>
      <c r="C52" s="162">
        <v>28.916860466340626</v>
      </c>
      <c r="D52" s="161">
        <v>27.153656471649356</v>
      </c>
      <c r="E52" s="161">
        <v>29.3</v>
      </c>
      <c r="F52" s="160">
        <v>27.3</v>
      </c>
      <c r="G52" s="159">
        <v>19.7</v>
      </c>
      <c r="H52" s="35"/>
      <c r="I52" s="69"/>
      <c r="J52" s="144">
        <v>25.7</v>
      </c>
      <c r="K52" s="170">
        <f t="shared" si="3"/>
        <v>-1.4536564716493565</v>
      </c>
      <c r="L52" s="209"/>
      <c r="M52" s="208"/>
      <c r="N52" s="67"/>
    </row>
    <row r="53" spans="1:14" s="8" customFormat="1" ht="18" customHeight="1" x14ac:dyDescent="0.25">
      <c r="A53" s="23"/>
      <c r="B53" s="24" t="s">
        <v>9</v>
      </c>
      <c r="C53" s="162" t="s">
        <v>91</v>
      </c>
      <c r="D53" s="161" t="s">
        <v>91</v>
      </c>
      <c r="E53" s="161">
        <v>23.4</v>
      </c>
      <c r="F53" s="160">
        <v>21.5</v>
      </c>
      <c r="G53" s="159">
        <v>20.6</v>
      </c>
      <c r="H53" s="35"/>
      <c r="I53" s="69"/>
      <c r="J53" s="144">
        <v>21</v>
      </c>
      <c r="K53" s="170" t="str">
        <f t="shared" si="3"/>
        <v>*</v>
      </c>
      <c r="L53" s="209"/>
      <c r="M53" s="208"/>
      <c r="N53" s="67"/>
    </row>
    <row r="54" spans="1:14" s="8" customFormat="1" ht="18" customHeight="1" x14ac:dyDescent="0.25">
      <c r="A54" s="23"/>
      <c r="B54" s="24" t="s">
        <v>10</v>
      </c>
      <c r="C54" s="162">
        <v>10.246584785280724</v>
      </c>
      <c r="D54" s="161" t="s">
        <v>91</v>
      </c>
      <c r="E54" s="161">
        <v>5.8</v>
      </c>
      <c r="F54" s="160">
        <v>11.2</v>
      </c>
      <c r="G54" s="159">
        <v>13.6</v>
      </c>
      <c r="H54" s="35"/>
      <c r="I54" s="69"/>
      <c r="J54" s="144">
        <v>9.5</v>
      </c>
      <c r="K54" s="170" t="str">
        <f t="shared" si="3"/>
        <v>*</v>
      </c>
      <c r="L54" s="209"/>
      <c r="M54" s="208"/>
      <c r="N54" s="67"/>
    </row>
    <row r="55" spans="1:14" s="8" customFormat="1" ht="18" customHeight="1" x14ac:dyDescent="0.25">
      <c r="A55" s="23"/>
      <c r="B55" s="24" t="s">
        <v>11</v>
      </c>
      <c r="C55" s="162">
        <v>6.5332403001303536</v>
      </c>
      <c r="D55" s="161" t="s">
        <v>91</v>
      </c>
      <c r="E55" s="161">
        <v>5.7</v>
      </c>
      <c r="F55" s="160">
        <v>8.8000000000000007</v>
      </c>
      <c r="G55" s="159">
        <v>5.5</v>
      </c>
      <c r="H55" s="35"/>
      <c r="I55" s="69"/>
      <c r="J55" s="144">
        <v>5.5</v>
      </c>
      <c r="K55" s="170" t="str">
        <f t="shared" si="3"/>
        <v>*</v>
      </c>
      <c r="L55" s="209"/>
      <c r="M55" s="208"/>
      <c r="N55" s="67"/>
    </row>
    <row r="56" spans="1:14" s="8" customFormat="1" ht="18" customHeight="1" x14ac:dyDescent="0.25">
      <c r="A56" s="23"/>
      <c r="B56" s="24" t="s">
        <v>12</v>
      </c>
      <c r="C56" s="162" t="s">
        <v>91</v>
      </c>
      <c r="D56" s="161" t="s">
        <v>91</v>
      </c>
      <c r="E56" s="161">
        <v>6.8</v>
      </c>
      <c r="F56" s="160">
        <v>3.3</v>
      </c>
      <c r="G56" s="159">
        <v>4.3</v>
      </c>
      <c r="H56" s="35"/>
      <c r="I56" s="69"/>
      <c r="J56" s="144">
        <v>4.4000000000000004</v>
      </c>
      <c r="K56" s="170" t="str">
        <f t="shared" si="3"/>
        <v>*</v>
      </c>
      <c r="L56" s="209"/>
      <c r="M56" s="208"/>
      <c r="N56" s="67"/>
    </row>
    <row r="57" spans="1:14" s="8" customFormat="1" ht="18" customHeight="1" x14ac:dyDescent="0.25">
      <c r="A57" s="23"/>
      <c r="B57" s="24" t="s">
        <v>13</v>
      </c>
      <c r="C57" s="162" t="s">
        <v>91</v>
      </c>
      <c r="D57" s="161" t="s">
        <v>91</v>
      </c>
      <c r="E57" s="161" t="s">
        <v>207</v>
      </c>
      <c r="F57" s="160">
        <v>11.7</v>
      </c>
      <c r="G57" s="159">
        <v>14.6</v>
      </c>
      <c r="H57" s="35"/>
      <c r="I57" s="69"/>
      <c r="J57" s="144">
        <v>11.6</v>
      </c>
      <c r="K57" s="170" t="str">
        <f t="shared" si="3"/>
        <v>*</v>
      </c>
      <c r="L57" s="209"/>
      <c r="M57" s="208"/>
      <c r="N57" s="67"/>
    </row>
    <row r="58" spans="1:14" s="8" customFormat="1" ht="18" customHeight="1" thickBot="1" x14ac:dyDescent="0.3">
      <c r="A58" s="23"/>
      <c r="B58" s="25" t="s">
        <v>14</v>
      </c>
      <c r="C58" s="156" t="s">
        <v>91</v>
      </c>
      <c r="D58" s="155" t="s">
        <v>91</v>
      </c>
      <c r="E58" s="155" t="s">
        <v>207</v>
      </c>
      <c r="F58" s="154">
        <v>6.4</v>
      </c>
      <c r="G58" s="153">
        <v>5.9</v>
      </c>
      <c r="H58" s="35"/>
      <c r="I58" s="69"/>
      <c r="J58" s="145">
        <v>5.2</v>
      </c>
      <c r="K58" s="169" t="str">
        <f t="shared" si="3"/>
        <v>*</v>
      </c>
      <c r="L58" s="209"/>
      <c r="M58" s="208"/>
      <c r="N58" s="67"/>
    </row>
    <row r="59" spans="1:14" s="8" customFormat="1" ht="12.95" customHeight="1" x14ac:dyDescent="0.25">
      <c r="A59" s="23"/>
      <c r="B59" s="44" t="s">
        <v>66</v>
      </c>
      <c r="C59" s="178"/>
      <c r="D59" s="178"/>
      <c r="E59" s="178"/>
      <c r="F59" s="178"/>
      <c r="G59" s="178"/>
      <c r="H59" s="35"/>
      <c r="I59" s="69"/>
      <c r="J59" s="178"/>
      <c r="K59" s="208"/>
      <c r="L59" s="209"/>
      <c r="M59" s="208"/>
      <c r="N59" s="67"/>
    </row>
    <row r="60" spans="1:14" ht="12.95" customHeight="1" x14ac:dyDescent="0.25">
      <c r="A60" s="1"/>
      <c r="B60" s="125" t="s">
        <v>178</v>
      </c>
      <c r="C60" s="38"/>
      <c r="D60" s="38"/>
      <c r="E60" s="38"/>
      <c r="F60" s="38"/>
      <c r="G60" s="38"/>
      <c r="H60" s="36"/>
      <c r="I60" s="70"/>
      <c r="J60" s="38"/>
      <c r="K60" s="38"/>
      <c r="L60" s="129"/>
      <c r="M60" s="38"/>
      <c r="N60" s="9"/>
    </row>
    <row r="61" spans="1:14" ht="24.75" customHeight="1" thickBot="1" x14ac:dyDescent="0.3">
      <c r="A61" s="1"/>
      <c r="B61" s="12"/>
      <c r="C61" s="13"/>
      <c r="D61" s="13"/>
      <c r="E61" s="13"/>
      <c r="F61" s="13"/>
      <c r="G61" s="13"/>
      <c r="H61" s="9"/>
      <c r="I61" s="9"/>
      <c r="J61" s="13"/>
      <c r="K61" s="13"/>
      <c r="L61" s="13"/>
      <c r="M61" s="13"/>
      <c r="N61" s="9"/>
    </row>
    <row r="62" spans="1:14" ht="50.1" customHeight="1" thickBot="1" x14ac:dyDescent="0.3">
      <c r="A62" s="1"/>
      <c r="B62" s="4" t="s">
        <v>15</v>
      </c>
      <c r="C62" s="45" t="s">
        <v>90</v>
      </c>
      <c r="D62" s="46" t="s">
        <v>192</v>
      </c>
      <c r="E62" s="46" t="s">
        <v>205</v>
      </c>
      <c r="F62" s="130" t="s">
        <v>204</v>
      </c>
      <c r="G62" s="71" t="s">
        <v>200</v>
      </c>
      <c r="H62"/>
      <c r="I62" s="9"/>
      <c r="J62" s="45" t="s">
        <v>201</v>
      </c>
      <c r="K62" s="81" t="s">
        <v>203</v>
      </c>
      <c r="L62" s="132"/>
      <c r="M62" s="132"/>
      <c r="N62" s="9"/>
    </row>
    <row r="63" spans="1:14" s="8" customFormat="1" ht="18" customHeight="1" x14ac:dyDescent="0.25">
      <c r="A63" s="23"/>
      <c r="B63" s="26" t="s">
        <v>6</v>
      </c>
      <c r="C63" s="168">
        <v>1.9266656274598699</v>
      </c>
      <c r="D63" s="167">
        <v>1.7138460122463957</v>
      </c>
      <c r="E63" s="167">
        <v>1.6</v>
      </c>
      <c r="F63" s="166">
        <v>1.7</v>
      </c>
      <c r="G63" s="165">
        <v>2.1</v>
      </c>
      <c r="H63" s="5"/>
      <c r="I63" s="67"/>
      <c r="J63" s="164">
        <v>1.7</v>
      </c>
      <c r="K63" s="163">
        <f t="shared" ref="K63:K71" si="4">+IF(ISERROR(J63/D63-1),"*",(J63/D63-1))</f>
        <v>-8.0789126604480233E-3</v>
      </c>
      <c r="L63" s="207"/>
      <c r="M63" s="206"/>
      <c r="N63" s="67"/>
    </row>
    <row r="64" spans="1:14" s="8" customFormat="1" ht="18" customHeight="1" x14ac:dyDescent="0.25">
      <c r="A64" s="23"/>
      <c r="B64" s="24" t="s">
        <v>7</v>
      </c>
      <c r="C64" s="162">
        <v>1.3390122587299249</v>
      </c>
      <c r="D64" s="161" t="s">
        <v>91</v>
      </c>
      <c r="E64" s="161" t="s">
        <v>206</v>
      </c>
      <c r="F64" s="160">
        <v>1.9</v>
      </c>
      <c r="G64" s="159">
        <v>2.6</v>
      </c>
      <c r="H64" s="35"/>
      <c r="I64" s="69"/>
      <c r="J64" s="158">
        <v>2.1</v>
      </c>
      <c r="K64" s="157" t="str">
        <f t="shared" si="4"/>
        <v>*</v>
      </c>
      <c r="L64" s="205"/>
      <c r="M64" s="177"/>
      <c r="N64" s="67"/>
    </row>
    <row r="65" spans="1:14" s="8" customFormat="1" ht="18" customHeight="1" x14ac:dyDescent="0.25">
      <c r="A65" s="23"/>
      <c r="B65" s="24" t="s">
        <v>8</v>
      </c>
      <c r="C65" s="162">
        <v>2.7273331609416598</v>
      </c>
      <c r="D65" s="161" t="s">
        <v>91</v>
      </c>
      <c r="E65" s="161">
        <v>1.8</v>
      </c>
      <c r="F65" s="160">
        <v>2.7</v>
      </c>
      <c r="G65" s="159">
        <v>2.7</v>
      </c>
      <c r="H65" s="35"/>
      <c r="I65" s="69"/>
      <c r="J65" s="158">
        <v>2.6</v>
      </c>
      <c r="K65" s="157" t="str">
        <f t="shared" si="4"/>
        <v>*</v>
      </c>
      <c r="L65" s="205"/>
      <c r="M65" s="177"/>
      <c r="N65" s="67"/>
    </row>
    <row r="66" spans="1:14" s="8" customFormat="1" ht="18" customHeight="1" x14ac:dyDescent="0.25">
      <c r="A66" s="23"/>
      <c r="B66" s="24" t="s">
        <v>9</v>
      </c>
      <c r="C66" s="162">
        <v>2.0811972965466161</v>
      </c>
      <c r="D66" s="161">
        <v>1.9515259204503881</v>
      </c>
      <c r="E66" s="161">
        <v>1.2</v>
      </c>
      <c r="F66" s="160">
        <v>1.9</v>
      </c>
      <c r="G66" s="159">
        <v>2.9</v>
      </c>
      <c r="H66" s="35"/>
      <c r="I66" s="69"/>
      <c r="J66" s="158">
        <v>1.7</v>
      </c>
      <c r="K66" s="157">
        <f t="shared" si="4"/>
        <v>-0.12888679459217178</v>
      </c>
      <c r="L66" s="205"/>
      <c r="M66" s="177"/>
      <c r="N66" s="67"/>
    </row>
    <row r="67" spans="1:14" s="8" customFormat="1" ht="18" customHeight="1" x14ac:dyDescent="0.25">
      <c r="A67" s="23"/>
      <c r="B67" s="24" t="s">
        <v>10</v>
      </c>
      <c r="C67" s="162">
        <v>1.6536819175795021</v>
      </c>
      <c r="D67" s="161">
        <v>0.9612959884846719</v>
      </c>
      <c r="E67" s="161" t="s">
        <v>206</v>
      </c>
      <c r="F67" s="160">
        <v>1.1000000000000001</v>
      </c>
      <c r="G67" s="159">
        <v>2</v>
      </c>
      <c r="H67" s="35"/>
      <c r="I67" s="69"/>
      <c r="J67" s="158">
        <v>1.2</v>
      </c>
      <c r="K67" s="157">
        <f t="shared" si="4"/>
        <v>0.2483147900071927</v>
      </c>
      <c r="L67" s="205"/>
      <c r="M67" s="177"/>
      <c r="N67" s="67"/>
    </row>
    <row r="68" spans="1:14" s="8" customFormat="1" ht="18" customHeight="1" x14ac:dyDescent="0.25">
      <c r="A68" s="23"/>
      <c r="B68" s="24" t="s">
        <v>11</v>
      </c>
      <c r="C68" s="162" t="s">
        <v>91</v>
      </c>
      <c r="D68" s="161" t="s">
        <v>91</v>
      </c>
      <c r="E68" s="161" t="s">
        <v>206</v>
      </c>
      <c r="F68" s="160">
        <v>1.4</v>
      </c>
      <c r="G68" s="159">
        <v>1</v>
      </c>
      <c r="H68" s="35"/>
      <c r="I68" s="69"/>
      <c r="J68" s="158">
        <v>1.4</v>
      </c>
      <c r="K68" s="157" t="str">
        <f t="shared" si="4"/>
        <v>*</v>
      </c>
      <c r="L68" s="205"/>
      <c r="M68" s="177"/>
      <c r="N68" s="67"/>
    </row>
    <row r="69" spans="1:14" s="8" customFormat="1" ht="18" customHeight="1" x14ac:dyDescent="0.25">
      <c r="A69" s="23"/>
      <c r="B69" s="24" t="s">
        <v>12</v>
      </c>
      <c r="C69" s="162">
        <v>1.5286622694172867</v>
      </c>
      <c r="D69" s="161" t="s">
        <v>91</v>
      </c>
      <c r="E69" s="161">
        <v>1.1000000000000001</v>
      </c>
      <c r="F69" s="160">
        <v>1</v>
      </c>
      <c r="G69" s="159">
        <v>1.1000000000000001</v>
      </c>
      <c r="H69" s="35"/>
      <c r="I69" s="69"/>
      <c r="J69" s="158">
        <v>1.1000000000000001</v>
      </c>
      <c r="K69" s="157" t="str">
        <f t="shared" si="4"/>
        <v>*</v>
      </c>
      <c r="L69" s="205"/>
      <c r="M69" s="177"/>
      <c r="N69" s="67"/>
    </row>
    <row r="70" spans="1:14" s="8" customFormat="1" ht="18" customHeight="1" x14ac:dyDescent="0.25">
      <c r="A70" s="23"/>
      <c r="B70" s="24" t="s">
        <v>13</v>
      </c>
      <c r="C70" s="162">
        <v>1.8863388010736655</v>
      </c>
      <c r="D70" s="161" t="s">
        <v>91</v>
      </c>
      <c r="E70" s="161" t="s">
        <v>206</v>
      </c>
      <c r="F70" s="160">
        <v>1.5</v>
      </c>
      <c r="G70" s="159">
        <v>2.1</v>
      </c>
      <c r="H70" s="35"/>
      <c r="I70" s="69"/>
      <c r="J70" s="158">
        <v>1.4</v>
      </c>
      <c r="K70" s="157" t="str">
        <f t="shared" si="4"/>
        <v>*</v>
      </c>
      <c r="L70" s="205"/>
      <c r="M70" s="177"/>
      <c r="N70" s="67"/>
    </row>
    <row r="71" spans="1:14" s="8" customFormat="1" ht="18" customHeight="1" thickBot="1" x14ac:dyDescent="0.3">
      <c r="A71" s="23"/>
      <c r="B71" s="25" t="s">
        <v>14</v>
      </c>
      <c r="C71" s="156" t="s">
        <v>91</v>
      </c>
      <c r="D71" s="155" t="s">
        <v>91</v>
      </c>
      <c r="E71" s="155" t="s">
        <v>206</v>
      </c>
      <c r="F71" s="154">
        <v>1.5</v>
      </c>
      <c r="G71" s="153">
        <v>1.5</v>
      </c>
      <c r="H71" s="35"/>
      <c r="I71" s="69"/>
      <c r="J71" s="152">
        <v>1.1000000000000001</v>
      </c>
      <c r="K71" s="151" t="str">
        <f t="shared" si="4"/>
        <v>*</v>
      </c>
      <c r="L71" s="205"/>
      <c r="M71" s="177"/>
      <c r="N71" s="67"/>
    </row>
    <row r="72" spans="1:14" s="8" customFormat="1" ht="12.95" customHeight="1" x14ac:dyDescent="0.25">
      <c r="A72" s="23"/>
      <c r="B72" s="44" t="s">
        <v>66</v>
      </c>
      <c r="C72" s="178"/>
      <c r="D72" s="178"/>
      <c r="E72" s="178"/>
      <c r="F72" s="178"/>
      <c r="G72" s="178"/>
      <c r="H72" s="35"/>
      <c r="I72" s="69"/>
      <c r="J72" s="178"/>
      <c r="K72" s="177"/>
      <c r="L72" s="205"/>
      <c r="M72" s="177"/>
      <c r="N72" s="67"/>
    </row>
    <row r="73" spans="1:14" ht="19.5" customHeight="1" x14ac:dyDescent="0.25">
      <c r="A73" s="9"/>
      <c r="B73" s="125" t="s">
        <v>178</v>
      </c>
      <c r="C73" s="129"/>
      <c r="D73" s="129"/>
      <c r="E73" s="129"/>
      <c r="F73" s="129"/>
      <c r="G73" s="129"/>
      <c r="H73" s="70"/>
      <c r="I73" s="70"/>
      <c r="J73" s="129"/>
      <c r="K73" s="129"/>
      <c r="L73" s="129"/>
      <c r="M73" s="129"/>
      <c r="N73" s="9"/>
    </row>
  </sheetData>
  <conditionalFormatting sqref="K42:M42">
    <cfRule type="cellIs" dxfId="119" priority="14" operator="lessThan">
      <formula>0.02</formula>
    </cfRule>
    <cfRule type="cellIs" dxfId="118" priority="15" operator="greaterThan">
      <formula>0.02</formula>
    </cfRule>
  </conditionalFormatting>
  <conditionalFormatting sqref="L22:M22">
    <cfRule type="cellIs" dxfId="117" priority="13" operator="between">
      <formula>-0.01</formula>
      <formula>0.01</formula>
    </cfRule>
  </conditionalFormatting>
  <conditionalFormatting sqref="K63:M72 K43:M45 K36:M41">
    <cfRule type="cellIs" dxfId="116" priority="10" operator="greaterThanOrEqual">
      <formula>0.001</formula>
    </cfRule>
    <cfRule type="cellIs" dxfId="115" priority="11" operator="lessThanOrEqual">
      <formula>0.001</formula>
    </cfRule>
    <cfRule type="cellIs" dxfId="114" priority="12" operator="equal">
      <formula>0</formula>
    </cfRule>
  </conditionalFormatting>
  <conditionalFormatting sqref="W15 K50:M59 K23:M31">
    <cfRule type="cellIs" dxfId="113" priority="7" operator="lessThan">
      <formula>-0.01</formula>
    </cfRule>
    <cfRule type="cellIs" dxfId="112" priority="8" operator="greaterThan">
      <formula>0.01</formula>
    </cfRule>
    <cfRule type="cellIs" dxfId="111" priority="9" operator="between">
      <formula>-0.01</formula>
      <formula>0.01</formula>
    </cfRule>
  </conditionalFormatting>
  <conditionalFormatting sqref="K17:M18 K6:L16">
    <cfRule type="cellIs" dxfId="110" priority="4" operator="equal">
      <formula>0</formula>
    </cfRule>
    <cfRule type="cellIs" dxfId="109" priority="5" operator="lessThanOrEqual">
      <formula>0.001</formula>
    </cfRule>
    <cfRule type="cellIs" dxfId="108" priority="6" operator="greaterThanOrEqual">
      <formula>0.001</formula>
    </cfRule>
  </conditionalFormatting>
  <conditionalFormatting sqref="P15">
    <cfRule type="cellIs" dxfId="107" priority="1" operator="lessThan">
      <formula>-0.01</formula>
    </cfRule>
    <cfRule type="cellIs" dxfId="106" priority="2" operator="greaterThan">
      <formula>0.01</formula>
    </cfRule>
    <cfRule type="cellIs" dxfId="105"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49" fitToWidth="0"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2"/>
  <sheetViews>
    <sheetView showGridLines="0" showRowColHeaders="0" zoomScale="55" zoomScaleNormal="5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4.42578125" style="6" customWidth="1"/>
    <col min="10" max="10" width="16" style="7" customWidth="1"/>
    <col min="11" max="11" width="16.85546875" style="7" customWidth="1"/>
    <col min="12" max="12" width="4.5703125" style="7" customWidth="1"/>
    <col min="13" max="13" width="16.85546875" style="7" customWidth="1"/>
    <col min="14" max="14" width="10"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c r="W5" s="93"/>
      <c r="X5" s="93"/>
      <c r="Y5" s="93"/>
      <c r="Z5" s="93"/>
      <c r="AA5" s="93"/>
      <c r="AB5" s="93"/>
      <c r="AC5" s="93"/>
      <c r="AD5" s="93"/>
    </row>
    <row r="6" spans="1:30" s="8" customFormat="1" ht="18" customHeight="1" x14ac:dyDescent="0.25">
      <c r="A6" s="23"/>
      <c r="B6" s="47" t="s">
        <v>112</v>
      </c>
      <c r="C6" s="204">
        <v>30.483640000000001</v>
      </c>
      <c r="D6" s="203">
        <v>19.95534</v>
      </c>
      <c r="E6" s="203">
        <v>18.899999999999999</v>
      </c>
      <c r="F6" s="202">
        <v>19.899999999999999</v>
      </c>
      <c r="G6" s="201">
        <v>35.299999999999997</v>
      </c>
      <c r="H6" s="5"/>
      <c r="I6" s="67"/>
      <c r="J6" s="200">
        <v>19.8</v>
      </c>
      <c r="K6" s="179">
        <f>+IF(ISERROR(J6/D6-1),"*",(J6/D6-1))</f>
        <v>-7.7843825261808552E-3</v>
      </c>
      <c r="L6" s="205"/>
      <c r="M6" s="219">
        <f>+SUM(E6:G6,J6)</f>
        <v>93.899999999999991</v>
      </c>
      <c r="N6" s="67"/>
      <c r="V6" s="95"/>
      <c r="W6" s="95"/>
      <c r="X6" s="95"/>
      <c r="Y6" s="95"/>
      <c r="Z6" s="95"/>
      <c r="AA6" s="95"/>
      <c r="AB6" s="95"/>
      <c r="AC6" s="95"/>
      <c r="AD6" s="95"/>
    </row>
    <row r="7" spans="1:30" s="8" customFormat="1" ht="18" customHeight="1" x14ac:dyDescent="0.25">
      <c r="A7" s="23"/>
      <c r="B7" s="48" t="s">
        <v>113</v>
      </c>
      <c r="C7" s="199">
        <v>12.63845682</v>
      </c>
      <c r="D7" s="198">
        <v>8.3294026800000012</v>
      </c>
      <c r="E7" s="198">
        <v>7.7</v>
      </c>
      <c r="F7" s="197">
        <v>8.1999999999999993</v>
      </c>
      <c r="G7" s="196">
        <v>14.3</v>
      </c>
      <c r="H7" s="5"/>
      <c r="I7" s="67"/>
      <c r="J7" s="195">
        <v>8.1999999999999993</v>
      </c>
      <c r="K7" s="157">
        <f>+IF(ISERROR(J7/D7-1),"*",(J7/D7-1))</f>
        <v>-1.5535649430266418E-2</v>
      </c>
      <c r="L7" s="205"/>
      <c r="M7" s="217">
        <f>+SUM(E7:G7,J7)</f>
        <v>38.4</v>
      </c>
      <c r="N7" s="67"/>
      <c r="V7" s="95"/>
      <c r="W7" s="91"/>
      <c r="X7" s="91" t="str">
        <f>+C5</f>
        <v>TRIM 3 2015</v>
      </c>
      <c r="Y7" s="91" t="str">
        <f>+D5</f>
        <v>TRIM 4 2015</v>
      </c>
      <c r="Z7" s="91" t="str">
        <f>+E5</f>
        <v>TRIM 1 2016</v>
      </c>
      <c r="AA7" s="91" t="str">
        <f>+F5</f>
        <v>TRIM 2 2016</v>
      </c>
      <c r="AB7" s="91" t="str">
        <f>+G5</f>
        <v>TRIM 3 2016</v>
      </c>
      <c r="AC7" s="91" t="str">
        <f>+J5</f>
        <v>TRIM 4 2016</v>
      </c>
      <c r="AD7" s="95"/>
    </row>
    <row r="8" spans="1:30" s="8" customFormat="1" ht="18" customHeight="1" x14ac:dyDescent="0.25">
      <c r="A8" s="23"/>
      <c r="B8" s="48" t="s">
        <v>114</v>
      </c>
      <c r="C8" s="199">
        <v>42.758490000000002</v>
      </c>
      <c r="D8" s="198">
        <v>27.782920000000001</v>
      </c>
      <c r="E8" s="198">
        <v>26.5</v>
      </c>
      <c r="F8" s="197">
        <v>28.7</v>
      </c>
      <c r="G8" s="196">
        <v>51.6</v>
      </c>
      <c r="H8" s="5"/>
      <c r="I8" s="67"/>
      <c r="J8" s="195">
        <v>28.8</v>
      </c>
      <c r="K8" s="157">
        <f>+IF(ISERROR(J8/D8-1),"*",(J8/D8-1))</f>
        <v>3.6608103107952594E-2</v>
      </c>
      <c r="L8" s="205"/>
      <c r="M8" s="217">
        <f>+SUM(E8:G8,J8)</f>
        <v>135.60000000000002</v>
      </c>
      <c r="N8" s="67"/>
      <c r="V8" s="95"/>
      <c r="W8" s="91" t="str">
        <f>+VLOOKUP($P$4,$B$5:$J$16,1,0)</f>
        <v>Volumen (Mio consumiciones)</v>
      </c>
      <c r="X8" s="91">
        <f>+VLOOKUP($P$4,$B$5:$J$16,2,0)</f>
        <v>30.483640000000001</v>
      </c>
      <c r="Y8" s="91">
        <f>+VLOOKUP($P$4,$B$5:$J$16,3,0)</f>
        <v>19.95534</v>
      </c>
      <c r="Z8" s="91">
        <f>+VLOOKUP($P$4,$B$5:$J$16,4,0)</f>
        <v>18.899999999999999</v>
      </c>
      <c r="AA8" s="91">
        <f>+VLOOKUP($P$4,$B$5:$J$16,5,0)</f>
        <v>19.899999999999999</v>
      </c>
      <c r="AB8" s="91">
        <f>+VLOOKUP($P$4,$B$5:$J$16,6,0)</f>
        <v>35.299999999999997</v>
      </c>
      <c r="AC8" s="91">
        <f>+VLOOKUP($P$4,$B$5:$J$16,9,0)</f>
        <v>19.8</v>
      </c>
      <c r="AD8" s="95"/>
    </row>
    <row r="9" spans="1:30" s="8" customFormat="1" ht="18" customHeight="1" x14ac:dyDescent="0.25">
      <c r="A9" s="23"/>
      <c r="B9" s="48" t="s">
        <v>158</v>
      </c>
      <c r="C9" s="199">
        <v>17.399999999999999</v>
      </c>
      <c r="D9" s="198">
        <v>11.7</v>
      </c>
      <c r="E9" s="198">
        <v>11.6</v>
      </c>
      <c r="F9" s="197">
        <v>12.9</v>
      </c>
      <c r="G9" s="196">
        <v>19.3</v>
      </c>
      <c r="H9" s="5"/>
      <c r="I9" s="67"/>
      <c r="J9" s="195">
        <v>13.2</v>
      </c>
      <c r="K9" s="170">
        <f>+IF(ISERROR(J9-D9),"*",(J9-D9))</f>
        <v>1.5</v>
      </c>
      <c r="L9" s="209"/>
      <c r="M9" s="217"/>
      <c r="N9" s="67"/>
      <c r="V9" s="95"/>
      <c r="W9" s="95"/>
      <c r="X9" s="95"/>
      <c r="Y9" s="95"/>
      <c r="Z9" s="95"/>
      <c r="AA9" s="95"/>
      <c r="AB9" s="95"/>
      <c r="AC9" s="95"/>
      <c r="AD9" s="95"/>
    </row>
    <row r="10" spans="1:30" s="8" customFormat="1" ht="18" customHeight="1" x14ac:dyDescent="0.25">
      <c r="A10" s="23"/>
      <c r="B10" s="48" t="s">
        <v>115</v>
      </c>
      <c r="C10" s="199">
        <v>3.3</v>
      </c>
      <c r="D10" s="198">
        <v>3.3</v>
      </c>
      <c r="E10" s="198">
        <v>3.2</v>
      </c>
      <c r="F10" s="197">
        <v>3</v>
      </c>
      <c r="G10" s="196">
        <v>3.5</v>
      </c>
      <c r="H10" s="5"/>
      <c r="I10" s="67"/>
      <c r="J10" s="195">
        <v>2.9</v>
      </c>
      <c r="K10" s="157">
        <f t="shared" ref="K10:K16" si="0">+IF(ISERROR(J10/D10-1),"*",(J10/D10-1))</f>
        <v>-0.12121212121212122</v>
      </c>
      <c r="L10" s="205"/>
      <c r="M10" s="217"/>
      <c r="N10" s="67"/>
      <c r="W10" s="94"/>
      <c r="X10" s="94"/>
      <c r="Y10" s="94"/>
      <c r="Z10" s="94"/>
      <c r="AA10" s="94"/>
      <c r="AB10" s="94"/>
      <c r="AC10" s="94"/>
      <c r="AD10" s="94"/>
    </row>
    <row r="11" spans="1:30" s="8" customFormat="1" ht="18" customHeight="1" x14ac:dyDescent="0.25">
      <c r="A11" s="23"/>
      <c r="B11" s="48" t="s">
        <v>108</v>
      </c>
      <c r="C11" s="199">
        <v>4.9000000000000004</v>
      </c>
      <c r="D11" s="198">
        <v>4.8</v>
      </c>
      <c r="E11" s="198">
        <v>4.5999999999999996</v>
      </c>
      <c r="F11" s="197">
        <v>4.3</v>
      </c>
      <c r="G11" s="196">
        <v>5.0999999999999996</v>
      </c>
      <c r="H11" s="5"/>
      <c r="I11" s="67"/>
      <c r="J11" s="195">
        <v>4.2</v>
      </c>
      <c r="K11" s="157">
        <f t="shared" si="0"/>
        <v>-0.12499999999999989</v>
      </c>
      <c r="L11" s="205"/>
      <c r="M11" s="217"/>
      <c r="N11" s="67"/>
      <c r="W11" s="94"/>
      <c r="X11" s="94"/>
      <c r="Y11" s="94"/>
      <c r="Z11" s="94"/>
      <c r="AA11" s="94"/>
      <c r="AB11" s="94"/>
      <c r="AC11" s="94"/>
      <c r="AD11" s="94"/>
    </row>
    <row r="12" spans="1:30" s="8" customFormat="1" ht="18" customHeight="1" x14ac:dyDescent="0.25">
      <c r="A12" s="23"/>
      <c r="B12" s="48" t="s">
        <v>109</v>
      </c>
      <c r="C12" s="199">
        <v>2.0234131110124896</v>
      </c>
      <c r="D12" s="198">
        <v>1.9877710334024374</v>
      </c>
      <c r="E12" s="198">
        <v>1.9</v>
      </c>
      <c r="F12" s="197">
        <v>1.8</v>
      </c>
      <c r="G12" s="196">
        <v>2.1</v>
      </c>
      <c r="H12" s="5"/>
      <c r="I12" s="67"/>
      <c r="J12" s="195">
        <v>1.7</v>
      </c>
      <c r="K12" s="157">
        <f t="shared" si="0"/>
        <v>-0.14477071481913295</v>
      </c>
      <c r="L12" s="205"/>
      <c r="M12" s="217"/>
      <c r="N12" s="67"/>
      <c r="W12" s="94"/>
      <c r="X12" s="94"/>
      <c r="Y12" s="94"/>
      <c r="Z12" s="94"/>
      <c r="AA12" s="94"/>
      <c r="AB12" s="94"/>
      <c r="AC12" s="94"/>
      <c r="AD12" s="94"/>
    </row>
    <row r="13" spans="1:30" s="8" customFormat="1" ht="18" customHeight="1" x14ac:dyDescent="0.25">
      <c r="A13" s="23"/>
      <c r="B13" s="48" t="s">
        <v>110</v>
      </c>
      <c r="C13" s="199">
        <v>1.47</v>
      </c>
      <c r="D13" s="198">
        <v>1.45</v>
      </c>
      <c r="E13" s="198">
        <v>1.4</v>
      </c>
      <c r="F13" s="197">
        <v>1.4</v>
      </c>
      <c r="G13" s="196">
        <v>1.5</v>
      </c>
      <c r="H13" s="5"/>
      <c r="I13" s="67"/>
      <c r="J13" s="195">
        <v>1.4</v>
      </c>
      <c r="K13" s="157">
        <f t="shared" si="0"/>
        <v>-3.4482758620689724E-2</v>
      </c>
      <c r="L13" s="205"/>
      <c r="M13" s="217"/>
      <c r="N13" s="67"/>
    </row>
    <row r="14" spans="1:30" s="8" customFormat="1" ht="18" customHeight="1" x14ac:dyDescent="0.25">
      <c r="A14" s="23"/>
      <c r="B14" s="49" t="s">
        <v>156</v>
      </c>
      <c r="C14" s="199">
        <v>0.35301078490247723</v>
      </c>
      <c r="D14" s="198">
        <v>0.23264382441365647</v>
      </c>
      <c r="E14" s="198">
        <v>0.2</v>
      </c>
      <c r="F14" s="197">
        <v>0.2</v>
      </c>
      <c r="G14" s="196">
        <v>0.4</v>
      </c>
      <c r="H14" s="5"/>
      <c r="I14" s="67"/>
      <c r="J14" s="195">
        <v>0.2</v>
      </c>
      <c r="K14" s="157">
        <f t="shared" si="0"/>
        <v>-0.1403167459782364</v>
      </c>
      <c r="L14" s="205"/>
      <c r="M14" s="217">
        <f>+SUM(E14:G14,J14)</f>
        <v>1</v>
      </c>
      <c r="N14" s="67"/>
    </row>
    <row r="15" spans="1:30" s="8" customFormat="1" ht="18" customHeight="1" x14ac:dyDescent="0.25">
      <c r="A15" s="23"/>
      <c r="B15" s="49" t="s">
        <v>116</v>
      </c>
      <c r="C15" s="199">
        <v>1.1943078439971062</v>
      </c>
      <c r="D15" s="198">
        <v>0.77598898870605004</v>
      </c>
      <c r="E15" s="198">
        <v>0.7</v>
      </c>
      <c r="F15" s="197">
        <v>0.8</v>
      </c>
      <c r="G15" s="196">
        <v>1.4</v>
      </c>
      <c r="H15" s="5"/>
      <c r="I15" s="67"/>
      <c r="J15" s="195">
        <v>0.8</v>
      </c>
      <c r="K15" s="157">
        <f t="shared" si="0"/>
        <v>3.0942463931077135E-2</v>
      </c>
      <c r="L15" s="205"/>
      <c r="M15" s="217">
        <f>+SUM(E15:G15,J15)</f>
        <v>3.7</v>
      </c>
      <c r="N15" s="67"/>
    </row>
    <row r="16" spans="1:30" s="8" customFormat="1" ht="18" customHeight="1" thickBot="1" x14ac:dyDescent="0.3">
      <c r="A16" s="23"/>
      <c r="B16" s="50" t="s">
        <v>111</v>
      </c>
      <c r="C16" s="194">
        <v>3.3832049758112794</v>
      </c>
      <c r="D16" s="193">
        <v>3.3355236944793734</v>
      </c>
      <c r="E16" s="193">
        <v>3.4</v>
      </c>
      <c r="F16" s="192">
        <v>3.5</v>
      </c>
      <c r="G16" s="191">
        <v>3.6</v>
      </c>
      <c r="H16" s="5"/>
      <c r="I16" s="67"/>
      <c r="J16" s="190">
        <v>3.5</v>
      </c>
      <c r="K16" s="151">
        <f t="shared" si="0"/>
        <v>4.9310489322216933E-2</v>
      </c>
      <c r="L16" s="205"/>
      <c r="M16" s="215">
        <f>+M8/M7</f>
        <v>3.5312500000000009</v>
      </c>
      <c r="N16" s="67"/>
    </row>
    <row r="17" spans="1:19" s="8" customFormat="1" ht="12.95" customHeight="1" x14ac:dyDescent="0.25">
      <c r="A17" s="23"/>
      <c r="B17" s="43" t="s">
        <v>161</v>
      </c>
      <c r="C17" s="189"/>
      <c r="D17" s="189"/>
      <c r="E17" s="189"/>
      <c r="F17" s="189"/>
      <c r="G17" s="189"/>
      <c r="H17" s="5"/>
      <c r="I17" s="67"/>
      <c r="J17" s="189"/>
      <c r="K17" s="189"/>
      <c r="L17" s="214"/>
      <c r="M17" s="189"/>
      <c r="N17" s="67"/>
    </row>
    <row r="18" spans="1:19" s="8" customFormat="1" ht="12.95" customHeight="1" x14ac:dyDescent="0.25">
      <c r="A18" s="23"/>
      <c r="B18" s="43" t="s">
        <v>157</v>
      </c>
      <c r="C18" s="189"/>
      <c r="D18" s="189"/>
      <c r="E18" s="189"/>
      <c r="F18" s="189"/>
      <c r="G18" s="189"/>
      <c r="H18" s="5"/>
      <c r="I18" s="67"/>
      <c r="J18" s="189"/>
      <c r="K18" s="189"/>
      <c r="L18" s="214"/>
      <c r="M18" s="189"/>
      <c r="N18" s="67"/>
    </row>
    <row r="19" spans="1:19" ht="12.95" customHeight="1" x14ac:dyDescent="0.25">
      <c r="A19" s="1"/>
      <c r="B19" s="43"/>
      <c r="C19" s="147"/>
      <c r="D19" s="147"/>
      <c r="E19" s="147"/>
      <c r="F19" s="147"/>
      <c r="G19" s="147"/>
      <c r="H19"/>
      <c r="I19" s="9"/>
      <c r="J19" s="147"/>
      <c r="K19" s="147"/>
      <c r="L19" s="128"/>
      <c r="M19" s="147"/>
      <c r="N19" s="9"/>
    </row>
    <row r="20" spans="1:19" ht="24.75" customHeight="1" x14ac:dyDescent="0.25">
      <c r="A20" s="1"/>
      <c r="B20" s="12"/>
      <c r="C20" s="13"/>
      <c r="D20" s="13"/>
      <c r="E20" s="13"/>
      <c r="F20" s="13"/>
      <c r="G20" s="13"/>
      <c r="H20" s="9"/>
      <c r="I20" s="9"/>
      <c r="J20" s="13"/>
      <c r="K20" s="13"/>
      <c r="L20" s="13"/>
      <c r="M20" s="13"/>
      <c r="N20" s="9"/>
      <c r="P20" s="110"/>
      <c r="Q20" s="110"/>
      <c r="R20" s="110"/>
      <c r="S20" s="110"/>
    </row>
    <row r="21" spans="1:19" ht="29.25" customHeight="1" thickBot="1" x14ac:dyDescent="0.3">
      <c r="A21" s="1"/>
      <c r="B21" s="12"/>
      <c r="C21" s="13"/>
      <c r="D21" s="13"/>
      <c r="E21" s="13"/>
      <c r="F21" s="13"/>
      <c r="G21" s="13"/>
      <c r="H21" s="9"/>
      <c r="I21" s="9"/>
      <c r="J21" s="13"/>
      <c r="K21" s="13"/>
      <c r="L21" s="13"/>
      <c r="M21" s="13"/>
      <c r="N21" s="9"/>
      <c r="P21" s="110"/>
      <c r="Q21" s="110"/>
      <c r="R21" s="110"/>
      <c r="S21" s="110"/>
    </row>
    <row r="22" spans="1:19"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19" s="8" customFormat="1" ht="18" customHeight="1" x14ac:dyDescent="0.25">
      <c r="A23" s="23"/>
      <c r="B23" s="26" t="s">
        <v>6</v>
      </c>
      <c r="C23" s="176">
        <v>100</v>
      </c>
      <c r="D23" s="175">
        <v>100</v>
      </c>
      <c r="E23" s="175">
        <v>100</v>
      </c>
      <c r="F23" s="174">
        <v>100</v>
      </c>
      <c r="G23" s="173">
        <v>100</v>
      </c>
      <c r="H23" s="35"/>
      <c r="I23" s="69"/>
      <c r="J23" s="172">
        <v>100</v>
      </c>
      <c r="K23" s="171">
        <f t="shared" ref="K23:K28" si="1">+IF(ISERROR(J23-D23),"*",(J23-D23))</f>
        <v>0</v>
      </c>
      <c r="L23" s="211"/>
      <c r="M23" s="211"/>
      <c r="N23" s="67"/>
      <c r="P23" s="111"/>
      <c r="Q23" s="111"/>
      <c r="R23" s="111"/>
      <c r="S23" s="111"/>
    </row>
    <row r="24" spans="1:19" s="8" customFormat="1" ht="18" customHeight="1" x14ac:dyDescent="0.25">
      <c r="A24" s="23"/>
      <c r="B24" s="28" t="s">
        <v>17</v>
      </c>
      <c r="C24" s="162">
        <v>9.1610778765265568</v>
      </c>
      <c r="D24" s="161">
        <v>11.140812434165491</v>
      </c>
      <c r="E24" s="161">
        <v>13.3</v>
      </c>
      <c r="F24" s="160">
        <v>12.7</v>
      </c>
      <c r="G24" s="159">
        <v>11.4</v>
      </c>
      <c r="H24" s="35"/>
      <c r="I24" s="69"/>
      <c r="J24" s="158">
        <v>12.2</v>
      </c>
      <c r="K24" s="170">
        <f t="shared" si="1"/>
        <v>1.0591875658345078</v>
      </c>
      <c r="L24" s="209"/>
      <c r="M24" s="209"/>
      <c r="N24" s="67"/>
      <c r="P24" s="111"/>
      <c r="Q24" s="111"/>
      <c r="R24" s="111"/>
      <c r="S24" s="111"/>
    </row>
    <row r="25" spans="1:19" s="8" customFormat="1" ht="18" customHeight="1" x14ac:dyDescent="0.25">
      <c r="A25" s="23"/>
      <c r="B25" s="29" t="s">
        <v>0</v>
      </c>
      <c r="C25" s="162">
        <v>6.8780499966539423</v>
      </c>
      <c r="D25" s="161">
        <v>7.837405927435964</v>
      </c>
      <c r="E25" s="161">
        <v>6.1</v>
      </c>
      <c r="F25" s="160">
        <v>8.4</v>
      </c>
      <c r="G25" s="159">
        <v>7.8</v>
      </c>
      <c r="H25" s="35"/>
      <c r="I25" s="69"/>
      <c r="J25" s="158">
        <v>10</v>
      </c>
      <c r="K25" s="170">
        <f t="shared" si="1"/>
        <v>2.162594072564036</v>
      </c>
      <c r="L25" s="209"/>
      <c r="M25" s="209"/>
      <c r="N25" s="67"/>
      <c r="P25" s="111"/>
      <c r="Q25" s="111"/>
      <c r="R25" s="111"/>
      <c r="S25" s="111"/>
    </row>
    <row r="26" spans="1:19" s="8" customFormat="1" ht="18" customHeight="1" x14ac:dyDescent="0.25">
      <c r="A26" s="23"/>
      <c r="B26" s="29" t="s">
        <v>1</v>
      </c>
      <c r="C26" s="162">
        <v>20.177436159198837</v>
      </c>
      <c r="D26" s="161">
        <v>19.571468088241044</v>
      </c>
      <c r="E26" s="161">
        <v>21.6</v>
      </c>
      <c r="F26" s="160">
        <v>20.6</v>
      </c>
      <c r="G26" s="159">
        <v>17.2</v>
      </c>
      <c r="H26" s="35"/>
      <c r="I26" s="69"/>
      <c r="J26" s="158">
        <v>19.100000000000001</v>
      </c>
      <c r="K26" s="170">
        <f t="shared" si="1"/>
        <v>-0.47146808824104269</v>
      </c>
      <c r="L26" s="209"/>
      <c r="M26" s="209"/>
      <c r="N26" s="67"/>
      <c r="P26" s="111"/>
      <c r="Q26" s="111"/>
      <c r="R26" s="111"/>
      <c r="S26" s="111"/>
    </row>
    <row r="27" spans="1:19" s="8" customFormat="1" ht="18" customHeight="1" x14ac:dyDescent="0.25">
      <c r="A27" s="23"/>
      <c r="B27" s="29" t="s">
        <v>2</v>
      </c>
      <c r="C27" s="162">
        <v>36.062589638245299</v>
      </c>
      <c r="D27" s="161">
        <v>35.627771814461695</v>
      </c>
      <c r="E27" s="161">
        <v>34.5</v>
      </c>
      <c r="F27" s="160">
        <v>32.5</v>
      </c>
      <c r="G27" s="159">
        <v>34.200000000000003</v>
      </c>
      <c r="H27" s="35"/>
      <c r="I27" s="69"/>
      <c r="J27" s="158">
        <v>34.5</v>
      </c>
      <c r="K27" s="170">
        <f t="shared" si="1"/>
        <v>-1.1277718144616955</v>
      </c>
      <c r="L27" s="209"/>
      <c r="M27" s="209"/>
      <c r="N27" s="67"/>
      <c r="P27" s="111"/>
      <c r="Q27" s="111"/>
      <c r="R27" s="111"/>
      <c r="S27" s="111"/>
    </row>
    <row r="28" spans="1:19" s="8" customFormat="1" ht="18" customHeight="1" thickBot="1" x14ac:dyDescent="0.3">
      <c r="A28" s="23"/>
      <c r="B28" s="30" t="s">
        <v>3</v>
      </c>
      <c r="C28" s="156">
        <v>27.7208496098235</v>
      </c>
      <c r="D28" s="155">
        <v>25.822526702125849</v>
      </c>
      <c r="E28" s="155">
        <v>24.6</v>
      </c>
      <c r="F28" s="154">
        <v>25.8</v>
      </c>
      <c r="G28" s="153">
        <v>29.4</v>
      </c>
      <c r="H28" s="35"/>
      <c r="I28" s="69"/>
      <c r="J28" s="152">
        <v>24.1</v>
      </c>
      <c r="K28" s="169">
        <f t="shared" si="1"/>
        <v>-1.7225267021258475</v>
      </c>
      <c r="L28" s="209"/>
      <c r="M28" s="209"/>
      <c r="N28" s="67"/>
      <c r="P28" s="111"/>
      <c r="Q28" s="111"/>
      <c r="R28" s="111"/>
      <c r="S28" s="111"/>
    </row>
    <row r="29" spans="1:19" ht="8.25" customHeight="1" thickBot="1" x14ac:dyDescent="0.3">
      <c r="A29" s="1"/>
      <c r="B29" s="32"/>
      <c r="C29" s="186"/>
      <c r="D29" s="186"/>
      <c r="E29" s="186"/>
      <c r="F29" s="186"/>
      <c r="G29" s="186"/>
      <c r="H29" s="36"/>
      <c r="I29" s="70"/>
      <c r="J29" s="186"/>
      <c r="K29" s="188"/>
      <c r="L29" s="213"/>
      <c r="M29" s="213"/>
      <c r="N29" s="9"/>
      <c r="P29" s="110"/>
      <c r="Q29" s="110"/>
      <c r="R29" s="110"/>
      <c r="S29" s="110"/>
    </row>
    <row r="30" spans="1:19" s="8" customFormat="1" ht="18" customHeight="1" x14ac:dyDescent="0.25">
      <c r="A30" s="23"/>
      <c r="B30" s="31" t="s">
        <v>4</v>
      </c>
      <c r="C30" s="184">
        <v>58.019350707461449</v>
      </c>
      <c r="D30" s="183">
        <v>56.188819634243274</v>
      </c>
      <c r="E30" s="183">
        <v>58</v>
      </c>
      <c r="F30" s="182">
        <v>58</v>
      </c>
      <c r="G30" s="181">
        <v>53.4</v>
      </c>
      <c r="H30" s="35"/>
      <c r="I30" s="69"/>
      <c r="J30" s="180">
        <v>56.4</v>
      </c>
      <c r="K30" s="187">
        <f>+IF(ISERROR(J30-D30),"*",(J30-D30))</f>
        <v>0.21118036575672505</v>
      </c>
      <c r="L30" s="209"/>
      <c r="M30" s="209"/>
      <c r="N30" s="67"/>
      <c r="P30" s="111"/>
      <c r="Q30" s="111"/>
      <c r="R30" s="111"/>
      <c r="S30" s="111"/>
    </row>
    <row r="31" spans="1:19" s="8" customFormat="1" ht="18" customHeight="1" thickBot="1" x14ac:dyDescent="0.3">
      <c r="A31" s="23"/>
      <c r="B31" s="30" t="s">
        <v>5</v>
      </c>
      <c r="C31" s="156">
        <v>41.980649292538558</v>
      </c>
      <c r="D31" s="155">
        <v>43.811170343376759</v>
      </c>
      <c r="E31" s="155">
        <v>42</v>
      </c>
      <c r="F31" s="154">
        <v>42</v>
      </c>
      <c r="G31" s="153">
        <v>46.6</v>
      </c>
      <c r="H31" s="35"/>
      <c r="I31" s="69"/>
      <c r="J31" s="152">
        <v>43.6</v>
      </c>
      <c r="K31" s="169">
        <f>+IF(ISERROR(J31-D31),"*",(J31-D31))</f>
        <v>-0.21117034337675733</v>
      </c>
      <c r="L31" s="209"/>
      <c r="M31" s="209"/>
      <c r="N31" s="67"/>
    </row>
    <row r="32" spans="1:19" ht="12.95" customHeight="1" x14ac:dyDescent="0.25">
      <c r="A32"/>
      <c r="B32" s="43"/>
      <c r="C32"/>
      <c r="D32"/>
      <c r="E32"/>
      <c r="F32"/>
      <c r="G32"/>
      <c r="H32"/>
      <c r="I32" s="9"/>
      <c r="J32"/>
      <c r="K32"/>
      <c r="L32" s="9"/>
      <c r="M32"/>
      <c r="N32" s="9"/>
    </row>
    <row r="33" spans="1:14" ht="12.95" customHeight="1" x14ac:dyDescent="0.25">
      <c r="A33" s="1"/>
      <c r="B33" s="44"/>
      <c r="C33" s="147"/>
      <c r="D33" s="147"/>
      <c r="E33" s="147"/>
      <c r="F33" s="147"/>
      <c r="G33" s="147"/>
      <c r="H33"/>
      <c r="I33" s="9"/>
      <c r="J33" s="147"/>
      <c r="K33" s="147"/>
      <c r="L33" s="128"/>
      <c r="M33" s="147"/>
      <c r="N33" s="9"/>
    </row>
    <row r="34" spans="1:14" ht="29.25" customHeight="1" thickBot="1" x14ac:dyDescent="0.3">
      <c r="A34" s="1"/>
      <c r="B34" s="12"/>
      <c r="C34" s="13"/>
      <c r="D34" s="13"/>
      <c r="E34" s="13"/>
      <c r="F34" s="13"/>
      <c r="G34" s="13"/>
      <c r="H34" s="9"/>
      <c r="I34" s="9"/>
      <c r="J34" s="13"/>
      <c r="K34" s="13"/>
      <c r="L34" s="13"/>
      <c r="M34" s="13"/>
      <c r="N34" s="9"/>
    </row>
    <row r="35" spans="1:14" ht="50.1" customHeight="1" thickBot="1" x14ac:dyDescent="0.3">
      <c r="A35" s="1"/>
      <c r="B35" s="4" t="s">
        <v>15</v>
      </c>
      <c r="C35" s="45" t="s">
        <v>90</v>
      </c>
      <c r="D35" s="46" t="s">
        <v>192</v>
      </c>
      <c r="E35" s="46" t="s">
        <v>205</v>
      </c>
      <c r="F35" s="130" t="s">
        <v>204</v>
      </c>
      <c r="G35" s="71" t="s">
        <v>200</v>
      </c>
      <c r="H35"/>
      <c r="I35" s="9"/>
      <c r="J35" s="45" t="s">
        <v>201</v>
      </c>
      <c r="K35" s="81" t="s">
        <v>203</v>
      </c>
      <c r="L35" s="132"/>
      <c r="M35" s="132"/>
      <c r="N35" s="9"/>
    </row>
    <row r="36" spans="1:14" s="8" customFormat="1" ht="18" customHeight="1" x14ac:dyDescent="0.25">
      <c r="A36" s="23"/>
      <c r="B36" s="26" t="s">
        <v>6</v>
      </c>
      <c r="C36" s="168">
        <v>2.0234131110124896</v>
      </c>
      <c r="D36" s="167">
        <v>1.9877710334024374</v>
      </c>
      <c r="E36" s="167">
        <v>1.9</v>
      </c>
      <c r="F36" s="166">
        <v>1.8</v>
      </c>
      <c r="G36" s="165">
        <v>2.1</v>
      </c>
      <c r="H36" s="35"/>
      <c r="I36" s="69"/>
      <c r="J36" s="164">
        <v>1.7</v>
      </c>
      <c r="K36" s="163">
        <f t="shared" ref="K36:K41" si="2">+IF(ISERROR(J36/D36-1),"*",(J36/D36-1))</f>
        <v>-0.14477071481913295</v>
      </c>
      <c r="L36" s="207"/>
      <c r="M36" s="207"/>
      <c r="N36" s="67"/>
    </row>
    <row r="37" spans="1:14" s="8" customFormat="1" ht="18" customHeight="1" x14ac:dyDescent="0.25">
      <c r="A37" s="23"/>
      <c r="B37" s="28" t="s">
        <v>17</v>
      </c>
      <c r="C37" s="162">
        <v>1.6884501202755227</v>
      </c>
      <c r="D37" s="161">
        <v>1.6911225163959043</v>
      </c>
      <c r="E37" s="161">
        <v>1.3</v>
      </c>
      <c r="F37" s="160">
        <v>1.6</v>
      </c>
      <c r="G37" s="159">
        <v>1.8</v>
      </c>
      <c r="H37" s="35"/>
      <c r="I37" s="69"/>
      <c r="J37" s="158">
        <v>1.8</v>
      </c>
      <c r="K37" s="157">
        <f t="shared" si="2"/>
        <v>6.438178342993961E-2</v>
      </c>
      <c r="L37" s="205"/>
      <c r="M37" s="205"/>
      <c r="N37" s="67"/>
    </row>
    <row r="38" spans="1:14" s="8" customFormat="1" ht="18" customHeight="1" x14ac:dyDescent="0.25">
      <c r="A38" s="23"/>
      <c r="B38" s="29" t="s">
        <v>0</v>
      </c>
      <c r="C38" s="162">
        <v>1.3484313314841361</v>
      </c>
      <c r="D38" s="161">
        <v>1.340548817656332</v>
      </c>
      <c r="E38" s="161">
        <v>0.6</v>
      </c>
      <c r="F38" s="160">
        <v>1.5</v>
      </c>
      <c r="G38" s="159">
        <v>1.7</v>
      </c>
      <c r="H38" s="35"/>
      <c r="I38" s="69"/>
      <c r="J38" s="158">
        <v>1.5</v>
      </c>
      <c r="K38" s="157">
        <f t="shared" si="2"/>
        <v>0.11894470402236812</v>
      </c>
      <c r="L38" s="205"/>
      <c r="M38" s="205"/>
      <c r="N38" s="67"/>
    </row>
    <row r="39" spans="1:14" s="8" customFormat="1" ht="18" customHeight="1" x14ac:dyDescent="0.25">
      <c r="A39" s="23"/>
      <c r="B39" s="29" t="s">
        <v>1</v>
      </c>
      <c r="C39" s="162">
        <v>1.7658696596302697</v>
      </c>
      <c r="D39" s="161">
        <v>1.603753543417064</v>
      </c>
      <c r="E39" s="161">
        <v>1.8</v>
      </c>
      <c r="F39" s="160">
        <v>1.5</v>
      </c>
      <c r="G39" s="159">
        <v>1.7</v>
      </c>
      <c r="H39" s="35"/>
      <c r="I39" s="69"/>
      <c r="J39" s="158">
        <v>1.6</v>
      </c>
      <c r="K39" s="157">
        <f t="shared" si="2"/>
        <v>-2.340473966508827E-3</v>
      </c>
      <c r="L39" s="205"/>
      <c r="M39" s="205"/>
      <c r="N39" s="67"/>
    </row>
    <row r="40" spans="1:14" s="8" customFormat="1" ht="18" customHeight="1" x14ac:dyDescent="0.25">
      <c r="A40" s="23"/>
      <c r="B40" s="29" t="s">
        <v>2</v>
      </c>
      <c r="C40" s="162">
        <v>1.9904540983971011</v>
      </c>
      <c r="D40" s="161">
        <v>2.0708550070488112</v>
      </c>
      <c r="E40" s="161">
        <v>1.9</v>
      </c>
      <c r="F40" s="160">
        <v>1.8</v>
      </c>
      <c r="G40" s="159">
        <v>2.1</v>
      </c>
      <c r="H40" s="35"/>
      <c r="I40" s="69"/>
      <c r="J40" s="158">
        <v>1.8</v>
      </c>
      <c r="K40" s="157">
        <f t="shared" si="2"/>
        <v>-0.13079380551843089</v>
      </c>
      <c r="L40" s="205"/>
      <c r="M40" s="205"/>
      <c r="N40" s="67"/>
    </row>
    <row r="41" spans="1:14" s="8" customFormat="1" ht="18" customHeight="1" thickBot="1" x14ac:dyDescent="0.3">
      <c r="A41" s="23"/>
      <c r="B41" s="30" t="s">
        <v>3</v>
      </c>
      <c r="C41" s="156">
        <v>2.7333485244184303</v>
      </c>
      <c r="D41" s="155">
        <v>2.7507063259854925</v>
      </c>
      <c r="E41" s="155">
        <v>2.1</v>
      </c>
      <c r="F41" s="154">
        <v>2.1</v>
      </c>
      <c r="G41" s="153">
        <v>2.6</v>
      </c>
      <c r="H41" s="35"/>
      <c r="I41" s="69"/>
      <c r="J41" s="152">
        <v>1.9</v>
      </c>
      <c r="K41" s="151">
        <f t="shared" si="2"/>
        <v>-0.30926832063059695</v>
      </c>
      <c r="L41" s="205"/>
      <c r="M41" s="177"/>
      <c r="N41" s="67"/>
    </row>
    <row r="42" spans="1:14" ht="15.75" thickBot="1" x14ac:dyDescent="0.3">
      <c r="A42" s="1"/>
      <c r="B42" s="32"/>
      <c r="C42" s="186"/>
      <c r="D42" s="186"/>
      <c r="E42" s="186"/>
      <c r="F42" s="186"/>
      <c r="G42" s="186"/>
      <c r="H42" s="36"/>
      <c r="I42" s="70"/>
      <c r="J42" s="186"/>
      <c r="K42" s="185"/>
      <c r="L42" s="212"/>
      <c r="M42" s="185"/>
      <c r="N42" s="9"/>
    </row>
    <row r="43" spans="1:14" s="8" customFormat="1" ht="18" customHeight="1" x14ac:dyDescent="0.25">
      <c r="A43" s="23"/>
      <c r="B43" s="31" t="s">
        <v>4</v>
      </c>
      <c r="C43" s="184">
        <v>2.4193598884654879</v>
      </c>
      <c r="D43" s="183">
        <v>2.2557213185314966</v>
      </c>
      <c r="E43" s="183">
        <v>2.1</v>
      </c>
      <c r="F43" s="182">
        <v>2.1</v>
      </c>
      <c r="G43" s="181">
        <v>2.2999999999999998</v>
      </c>
      <c r="H43" s="35"/>
      <c r="I43" s="69"/>
      <c r="J43" s="180">
        <v>1.9</v>
      </c>
      <c r="K43" s="179">
        <f>+IF(ISERROR(J43/D43-1),"*",(J43/D43-1))</f>
        <v>-0.15769736962147252</v>
      </c>
      <c r="L43" s="205"/>
      <c r="M43" s="177"/>
      <c r="N43" s="67"/>
    </row>
    <row r="44" spans="1:14" s="8" customFormat="1" ht="18" customHeight="1" thickBot="1" x14ac:dyDescent="0.3">
      <c r="A44" s="23"/>
      <c r="B44" s="30" t="s">
        <v>5</v>
      </c>
      <c r="C44" s="156">
        <v>1.627247200971444</v>
      </c>
      <c r="D44" s="155">
        <v>1.6977193879780554</v>
      </c>
      <c r="E44" s="155">
        <v>1.6</v>
      </c>
      <c r="F44" s="154">
        <v>1.5</v>
      </c>
      <c r="G44" s="153">
        <v>1.9</v>
      </c>
      <c r="H44" s="35"/>
      <c r="I44" s="69"/>
      <c r="J44" s="152">
        <v>1.5</v>
      </c>
      <c r="K44" s="151">
        <f>+IF(ISERROR(J44/D44-1),"*",(J44/D44-1))</f>
        <v>-0.11646176004005859</v>
      </c>
      <c r="L44" s="205"/>
      <c r="M44" s="177"/>
      <c r="N44" s="67"/>
    </row>
    <row r="45" spans="1:14" ht="12.95" customHeight="1" x14ac:dyDescent="0.25">
      <c r="A45" s="1"/>
      <c r="B45" s="44"/>
      <c r="C45" s="38"/>
      <c r="D45" s="38"/>
      <c r="E45" s="38"/>
      <c r="F45" s="38"/>
      <c r="G45" s="38"/>
      <c r="H45" s="36"/>
      <c r="I45" s="70"/>
      <c r="J45" s="38"/>
      <c r="K45" s="38"/>
      <c r="L45" s="129"/>
      <c r="M45" s="38"/>
      <c r="N45" s="9"/>
    </row>
    <row r="46" spans="1:14" ht="12.95" customHeight="1" x14ac:dyDescent="0.25">
      <c r="A46" s="1"/>
      <c r="B46" s="44"/>
      <c r="C46" s="38"/>
      <c r="D46" s="38"/>
      <c r="E46" s="38"/>
      <c r="F46" s="38"/>
      <c r="G46" s="38"/>
      <c r="H46" s="36"/>
      <c r="I46" s="70"/>
      <c r="J46" s="38"/>
      <c r="K46" s="38"/>
      <c r="L46" s="129"/>
      <c r="M46" s="38"/>
      <c r="N46" s="9"/>
    </row>
    <row r="47" spans="1:14" ht="24.75" customHeight="1" x14ac:dyDescent="0.25">
      <c r="A47" s="1"/>
      <c r="B47" s="12"/>
      <c r="C47" s="13"/>
      <c r="D47" s="13"/>
      <c r="E47" s="13"/>
      <c r="F47" s="13"/>
      <c r="G47" s="13"/>
      <c r="H47" s="9"/>
      <c r="I47" s="9"/>
      <c r="J47" s="13"/>
      <c r="K47" s="13"/>
      <c r="L47" s="13"/>
      <c r="M47" s="13"/>
      <c r="N47" s="9"/>
    </row>
    <row r="48" spans="1:14" ht="27.75" customHeight="1" thickBot="1" x14ac:dyDescent="0.3">
      <c r="A48" s="1"/>
      <c r="B48" s="12"/>
      <c r="C48" s="13"/>
      <c r="D48" s="13"/>
      <c r="E48" s="13"/>
      <c r="F48" s="13"/>
      <c r="G48" s="13"/>
      <c r="H48" s="9"/>
      <c r="I48" s="9"/>
      <c r="J48" s="13"/>
      <c r="K48" s="13"/>
      <c r="L48" s="13"/>
      <c r="M48" s="13"/>
      <c r="N48" s="9"/>
    </row>
    <row r="49" spans="1:14" ht="50.1" customHeight="1" thickBot="1" x14ac:dyDescent="0.3">
      <c r="A49" s="1"/>
      <c r="B49" s="4" t="s">
        <v>25</v>
      </c>
      <c r="C49" s="45" t="s">
        <v>90</v>
      </c>
      <c r="D49" s="46" t="s">
        <v>192</v>
      </c>
      <c r="E49" s="46" t="s">
        <v>205</v>
      </c>
      <c r="F49" s="130" t="s">
        <v>204</v>
      </c>
      <c r="G49" s="71" t="s">
        <v>200</v>
      </c>
      <c r="H49"/>
      <c r="I49" s="9"/>
      <c r="J49" s="45" t="s">
        <v>201</v>
      </c>
      <c r="K49" s="81" t="s">
        <v>203</v>
      </c>
      <c r="L49" s="132"/>
      <c r="M49" s="132"/>
      <c r="N49" s="9"/>
    </row>
    <row r="50" spans="1:14" s="8" customFormat="1" ht="18" customHeight="1" x14ac:dyDescent="0.25">
      <c r="A50" s="23"/>
      <c r="B50" s="26" t="s">
        <v>6</v>
      </c>
      <c r="C50" s="176">
        <v>100</v>
      </c>
      <c r="D50" s="175">
        <v>100</v>
      </c>
      <c r="E50" s="175">
        <v>100</v>
      </c>
      <c r="F50" s="174">
        <v>100</v>
      </c>
      <c r="G50" s="173">
        <v>100</v>
      </c>
      <c r="H50" s="5"/>
      <c r="I50" s="67"/>
      <c r="J50" s="172">
        <v>100</v>
      </c>
      <c r="K50" s="171">
        <f t="shared" ref="K50:K58" si="3">+IF(ISERROR(J50-D50),"*",(J50-D50))</f>
        <v>0</v>
      </c>
      <c r="L50" s="211"/>
      <c r="M50" s="210"/>
      <c r="N50" s="67"/>
    </row>
    <row r="51" spans="1:14" s="8" customFormat="1" ht="18" customHeight="1" x14ac:dyDescent="0.25">
      <c r="A51" s="23"/>
      <c r="B51" s="24" t="s">
        <v>7</v>
      </c>
      <c r="C51" s="162">
        <v>6.4223104589871811</v>
      </c>
      <c r="D51" s="161">
        <v>7.6437785575189405</v>
      </c>
      <c r="E51" s="161">
        <v>8.9</v>
      </c>
      <c r="F51" s="160">
        <v>9.1999999999999993</v>
      </c>
      <c r="G51" s="159">
        <v>7.8</v>
      </c>
      <c r="H51" s="5"/>
      <c r="I51" s="67"/>
      <c r="J51" s="158">
        <v>6.8</v>
      </c>
      <c r="K51" s="170">
        <f t="shared" si="3"/>
        <v>-0.84377855751894071</v>
      </c>
      <c r="L51" s="209"/>
      <c r="M51" s="208"/>
      <c r="N51" s="67"/>
    </row>
    <row r="52" spans="1:14" s="8" customFormat="1" ht="18" customHeight="1" x14ac:dyDescent="0.25">
      <c r="A52" s="23"/>
      <c r="B52" s="24" t="s">
        <v>8</v>
      </c>
      <c r="C52" s="162">
        <v>14.782450521000772</v>
      </c>
      <c r="D52" s="161">
        <v>14.65665330683416</v>
      </c>
      <c r="E52" s="161">
        <v>13.7</v>
      </c>
      <c r="F52" s="160">
        <v>12</v>
      </c>
      <c r="G52" s="159">
        <v>11.8</v>
      </c>
      <c r="H52" s="35"/>
      <c r="I52" s="69"/>
      <c r="J52" s="158">
        <v>13.2</v>
      </c>
      <c r="K52" s="170">
        <f t="shared" si="3"/>
        <v>-1.4566533068341609</v>
      </c>
      <c r="L52" s="209"/>
      <c r="M52" s="208"/>
      <c r="N52" s="67"/>
    </row>
    <row r="53" spans="1:14" s="8" customFormat="1" ht="18" customHeight="1" x14ac:dyDescent="0.25">
      <c r="A53" s="23"/>
      <c r="B53" s="24" t="s">
        <v>9</v>
      </c>
      <c r="C53" s="162">
        <v>12.836800329619431</v>
      </c>
      <c r="D53" s="161">
        <v>13.673071969708358</v>
      </c>
      <c r="E53" s="161">
        <v>11.2</v>
      </c>
      <c r="F53" s="160">
        <v>12.3</v>
      </c>
      <c r="G53" s="159">
        <v>10.4</v>
      </c>
      <c r="H53" s="35"/>
      <c r="I53" s="69"/>
      <c r="J53" s="158">
        <v>13.9</v>
      </c>
      <c r="K53" s="170">
        <f t="shared" si="3"/>
        <v>0.2269280302916421</v>
      </c>
      <c r="L53" s="209"/>
      <c r="M53" s="208"/>
      <c r="N53" s="67"/>
    </row>
    <row r="54" spans="1:14" s="8" customFormat="1" ht="18" customHeight="1" x14ac:dyDescent="0.25">
      <c r="A54" s="23"/>
      <c r="B54" s="24" t="s">
        <v>10</v>
      </c>
      <c r="C54" s="162">
        <v>21.060837878940966</v>
      </c>
      <c r="D54" s="161">
        <v>20.358335162417678</v>
      </c>
      <c r="E54" s="161">
        <v>21.4</v>
      </c>
      <c r="F54" s="160">
        <v>18.399999999999999</v>
      </c>
      <c r="G54" s="159">
        <v>19.8</v>
      </c>
      <c r="H54" s="35"/>
      <c r="I54" s="69"/>
      <c r="J54" s="158">
        <v>17.7</v>
      </c>
      <c r="K54" s="170">
        <f t="shared" si="3"/>
        <v>-2.6583351624176785</v>
      </c>
      <c r="L54" s="209"/>
      <c r="M54" s="208"/>
      <c r="N54" s="67"/>
    </row>
    <row r="55" spans="1:14" s="8" customFormat="1" ht="18" customHeight="1" x14ac:dyDescent="0.25">
      <c r="A55" s="23"/>
      <c r="B55" s="24" t="s">
        <v>11</v>
      </c>
      <c r="C55" s="162">
        <v>14.877954207568386</v>
      </c>
      <c r="D55" s="161">
        <v>12.736896489861863</v>
      </c>
      <c r="E55" s="161">
        <v>13.4</v>
      </c>
      <c r="F55" s="160">
        <v>12.7</v>
      </c>
      <c r="G55" s="159">
        <v>13.9</v>
      </c>
      <c r="H55" s="35"/>
      <c r="I55" s="69"/>
      <c r="J55" s="158">
        <v>13.6</v>
      </c>
      <c r="K55" s="170">
        <f t="shared" si="3"/>
        <v>0.8631035101381368</v>
      </c>
      <c r="L55" s="209"/>
      <c r="M55" s="208"/>
      <c r="N55" s="67"/>
    </row>
    <row r="56" spans="1:14" s="8" customFormat="1" ht="18" customHeight="1" x14ac:dyDescent="0.25">
      <c r="A56" s="23"/>
      <c r="B56" s="24" t="s">
        <v>12</v>
      </c>
      <c r="C56" s="162">
        <v>7.7306909542298756</v>
      </c>
      <c r="D56" s="161">
        <v>10.546204675039363</v>
      </c>
      <c r="E56" s="161">
        <v>11.3</v>
      </c>
      <c r="F56" s="160">
        <v>10.6</v>
      </c>
      <c r="G56" s="159">
        <v>10.8</v>
      </c>
      <c r="H56" s="35"/>
      <c r="I56" s="69"/>
      <c r="J56" s="158">
        <v>10.7</v>
      </c>
      <c r="K56" s="170">
        <f t="shared" si="3"/>
        <v>0.15379532496063675</v>
      </c>
      <c r="L56" s="209"/>
      <c r="M56" s="208"/>
      <c r="N56" s="67"/>
    </row>
    <row r="57" spans="1:14" s="8" customFormat="1" ht="18" customHeight="1" x14ac:dyDescent="0.25">
      <c r="A57" s="23"/>
      <c r="B57" s="24" t="s">
        <v>13</v>
      </c>
      <c r="C57" s="162">
        <v>8.4949271150033265</v>
      </c>
      <c r="D57" s="161">
        <v>5.7745345356180353</v>
      </c>
      <c r="E57" s="161">
        <v>5.7</v>
      </c>
      <c r="F57" s="160">
        <v>10.9</v>
      </c>
      <c r="G57" s="159">
        <v>11.4</v>
      </c>
      <c r="H57" s="35"/>
      <c r="I57" s="69"/>
      <c r="J57" s="158">
        <v>10.3</v>
      </c>
      <c r="K57" s="170">
        <f t="shared" si="3"/>
        <v>4.5254654643819654</v>
      </c>
      <c r="L57" s="209"/>
      <c r="M57" s="208"/>
      <c r="N57" s="67"/>
    </row>
    <row r="58" spans="1:14" s="8" customFormat="1" ht="18" customHeight="1" thickBot="1" x14ac:dyDescent="0.3">
      <c r="A58" s="23"/>
      <c r="B58" s="25" t="s">
        <v>14</v>
      </c>
      <c r="C58" s="156">
        <v>13.79402853465006</v>
      </c>
      <c r="D58" s="155">
        <v>14.610505258241654</v>
      </c>
      <c r="E58" s="155">
        <v>14.3</v>
      </c>
      <c r="F58" s="154">
        <v>14</v>
      </c>
      <c r="G58" s="153">
        <v>14.1</v>
      </c>
      <c r="H58" s="35"/>
      <c r="I58" s="69"/>
      <c r="J58" s="152">
        <v>13.8</v>
      </c>
      <c r="K58" s="169">
        <f t="shared" si="3"/>
        <v>-0.81050525824165298</v>
      </c>
      <c r="L58" s="209"/>
      <c r="M58" s="208"/>
      <c r="N58" s="67"/>
    </row>
    <row r="59" spans="1:14" ht="12.95" customHeight="1" x14ac:dyDescent="0.25">
      <c r="A59" s="1"/>
      <c r="B59" s="44"/>
      <c r="C59" s="38"/>
      <c r="D59" s="38"/>
      <c r="E59" s="38"/>
      <c r="F59" s="38"/>
      <c r="G59" s="38"/>
      <c r="H59" s="36"/>
      <c r="I59" s="70"/>
      <c r="J59" s="38"/>
      <c r="K59" s="38"/>
      <c r="L59" s="129"/>
      <c r="M59" s="38"/>
      <c r="N59" s="9"/>
    </row>
    <row r="60" spans="1:14" ht="12.95" customHeight="1" x14ac:dyDescent="0.25">
      <c r="A60" s="1"/>
      <c r="B60" s="44"/>
      <c r="C60" s="38"/>
      <c r="D60" s="38"/>
      <c r="E60" s="38"/>
      <c r="F60" s="38"/>
      <c r="G60" s="38"/>
      <c r="H60" s="36"/>
      <c r="I60" s="70"/>
      <c r="J60" s="38"/>
      <c r="K60" s="38"/>
      <c r="L60" s="129"/>
      <c r="M60" s="38"/>
      <c r="N60" s="9"/>
    </row>
    <row r="61" spans="1:14" ht="24.75" customHeight="1" thickBot="1" x14ac:dyDescent="0.3">
      <c r="A61" s="1"/>
      <c r="B61" s="12"/>
      <c r="C61" s="13"/>
      <c r="D61" s="13"/>
      <c r="E61" s="13"/>
      <c r="F61" s="13"/>
      <c r="G61" s="13"/>
      <c r="H61" s="9"/>
      <c r="I61" s="9"/>
      <c r="J61" s="13"/>
      <c r="K61" s="13"/>
      <c r="L61" s="13"/>
      <c r="M61" s="13"/>
      <c r="N61" s="9"/>
    </row>
    <row r="62" spans="1:14" ht="50.1" customHeight="1" thickBot="1" x14ac:dyDescent="0.3">
      <c r="A62" s="1"/>
      <c r="B62" s="4" t="s">
        <v>15</v>
      </c>
      <c r="C62" s="45" t="s">
        <v>90</v>
      </c>
      <c r="D62" s="46" t="s">
        <v>192</v>
      </c>
      <c r="E62" s="46" t="s">
        <v>205</v>
      </c>
      <c r="F62" s="130" t="s">
        <v>204</v>
      </c>
      <c r="G62" s="71" t="s">
        <v>200</v>
      </c>
      <c r="H62"/>
      <c r="I62" s="9"/>
      <c r="J62" s="45" t="s">
        <v>201</v>
      </c>
      <c r="K62" s="81" t="s">
        <v>203</v>
      </c>
      <c r="L62" s="132"/>
      <c r="M62" s="132"/>
      <c r="N62" s="9"/>
    </row>
    <row r="63" spans="1:14" s="8" customFormat="1" ht="18" customHeight="1" x14ac:dyDescent="0.25">
      <c r="A63" s="23"/>
      <c r="B63" s="26" t="s">
        <v>6</v>
      </c>
      <c r="C63" s="168">
        <v>2.0234131110124896</v>
      </c>
      <c r="D63" s="167">
        <v>1.9877710334024374</v>
      </c>
      <c r="E63" s="167">
        <v>1.9</v>
      </c>
      <c r="F63" s="166">
        <v>1.8</v>
      </c>
      <c r="G63" s="165">
        <v>2.1</v>
      </c>
      <c r="H63" s="5"/>
      <c r="I63" s="67"/>
      <c r="J63" s="164">
        <v>1.7</v>
      </c>
      <c r="K63" s="163">
        <f t="shared" ref="K63:K71" si="4">+IF(ISERROR(J63/D63-1),"*",(J63/D63-1))</f>
        <v>-0.14477071481913295</v>
      </c>
      <c r="L63" s="207"/>
      <c r="M63" s="206"/>
      <c r="N63" s="67"/>
    </row>
    <row r="64" spans="1:14" s="8" customFormat="1" ht="18" customHeight="1" x14ac:dyDescent="0.25">
      <c r="A64" s="23"/>
      <c r="B64" s="24" t="s">
        <v>7</v>
      </c>
      <c r="C64" s="162">
        <v>1.6623973076811491</v>
      </c>
      <c r="D64" s="161">
        <v>2.1032787651373019</v>
      </c>
      <c r="E64" s="161">
        <v>0.8</v>
      </c>
      <c r="F64" s="160">
        <v>1.9</v>
      </c>
      <c r="G64" s="159">
        <v>1.7</v>
      </c>
      <c r="H64" s="35"/>
      <c r="I64" s="69"/>
      <c r="J64" s="158">
        <v>1.9</v>
      </c>
      <c r="K64" s="157">
        <f t="shared" si="4"/>
        <v>-9.6648513029623073E-2</v>
      </c>
      <c r="L64" s="205"/>
      <c r="M64" s="177"/>
      <c r="N64" s="67"/>
    </row>
    <row r="65" spans="1:14" s="8" customFormat="1" ht="18" customHeight="1" x14ac:dyDescent="0.25">
      <c r="A65" s="23"/>
      <c r="B65" s="24" t="s">
        <v>8</v>
      </c>
      <c r="C65" s="162">
        <v>2.1912361189091825</v>
      </c>
      <c r="D65" s="161">
        <v>1.9220003980597056</v>
      </c>
      <c r="E65" s="161">
        <v>1</v>
      </c>
      <c r="F65" s="160">
        <v>1.4</v>
      </c>
      <c r="G65" s="159">
        <v>1.9</v>
      </c>
      <c r="H65" s="35"/>
      <c r="I65" s="69"/>
      <c r="J65" s="158">
        <v>1.7</v>
      </c>
      <c r="K65" s="157">
        <f t="shared" si="4"/>
        <v>-0.11550486580742603</v>
      </c>
      <c r="L65" s="205"/>
      <c r="M65" s="177"/>
      <c r="N65" s="67"/>
    </row>
    <row r="66" spans="1:14" s="8" customFormat="1" ht="18" customHeight="1" x14ac:dyDescent="0.25">
      <c r="A66" s="23"/>
      <c r="B66" s="24" t="s">
        <v>9</v>
      </c>
      <c r="C66" s="162">
        <v>1.7376020803628676</v>
      </c>
      <c r="D66" s="161">
        <v>1.773638819348168</v>
      </c>
      <c r="E66" s="161">
        <v>1.2</v>
      </c>
      <c r="F66" s="160">
        <v>1.4</v>
      </c>
      <c r="G66" s="159">
        <v>1.6</v>
      </c>
      <c r="H66" s="35"/>
      <c r="I66" s="69"/>
      <c r="J66" s="158">
        <v>1.6</v>
      </c>
      <c r="K66" s="157">
        <f t="shared" si="4"/>
        <v>-9.7899762597653428E-2</v>
      </c>
      <c r="L66" s="205"/>
      <c r="M66" s="177"/>
      <c r="N66" s="67"/>
    </row>
    <row r="67" spans="1:14" s="8" customFormat="1" ht="18" customHeight="1" x14ac:dyDescent="0.25">
      <c r="A67" s="23"/>
      <c r="B67" s="24" t="s">
        <v>10</v>
      </c>
      <c r="C67" s="162">
        <v>1.8880021858149321</v>
      </c>
      <c r="D67" s="161">
        <v>1.7900272037148381</v>
      </c>
      <c r="E67" s="161">
        <v>1.4</v>
      </c>
      <c r="F67" s="160">
        <v>1.5</v>
      </c>
      <c r="G67" s="159">
        <v>1.8</v>
      </c>
      <c r="H67" s="35"/>
      <c r="I67" s="69"/>
      <c r="J67" s="158">
        <v>1.3</v>
      </c>
      <c r="K67" s="157">
        <f t="shared" si="4"/>
        <v>-0.27375405395956331</v>
      </c>
      <c r="L67" s="205"/>
      <c r="M67" s="177"/>
      <c r="N67" s="67"/>
    </row>
    <row r="68" spans="1:14" s="8" customFormat="1" ht="18" customHeight="1" x14ac:dyDescent="0.25">
      <c r="A68" s="23"/>
      <c r="B68" s="24" t="s">
        <v>11</v>
      </c>
      <c r="C68" s="162">
        <v>2.0214632835048634</v>
      </c>
      <c r="D68" s="161">
        <v>1.9387158022348165</v>
      </c>
      <c r="E68" s="161">
        <v>1.9</v>
      </c>
      <c r="F68" s="160">
        <v>1.5</v>
      </c>
      <c r="G68" s="159">
        <v>1.8</v>
      </c>
      <c r="H68" s="35"/>
      <c r="I68" s="69"/>
      <c r="J68" s="158">
        <v>1.4</v>
      </c>
      <c r="K68" s="157">
        <f t="shared" si="4"/>
        <v>-0.27787249766769451</v>
      </c>
      <c r="L68" s="205"/>
      <c r="M68" s="177"/>
      <c r="N68" s="67"/>
    </row>
    <row r="69" spans="1:14" s="8" customFormat="1" ht="18" customHeight="1" x14ac:dyDescent="0.25">
      <c r="A69" s="23"/>
      <c r="B69" s="24" t="s">
        <v>12</v>
      </c>
      <c r="C69" s="162">
        <v>1.8532361356261551</v>
      </c>
      <c r="D69" s="161">
        <v>1.8959817284829683</v>
      </c>
      <c r="E69" s="161">
        <v>2</v>
      </c>
      <c r="F69" s="160">
        <v>2.4</v>
      </c>
      <c r="G69" s="159">
        <v>2.6</v>
      </c>
      <c r="H69" s="35"/>
      <c r="I69" s="69"/>
      <c r="J69" s="158">
        <v>1.9</v>
      </c>
      <c r="K69" s="157">
        <f t="shared" si="4"/>
        <v>2.1193619414501264E-3</v>
      </c>
      <c r="L69" s="205"/>
      <c r="M69" s="177"/>
      <c r="N69" s="67"/>
    </row>
    <row r="70" spans="1:14" s="8" customFormat="1" ht="18" customHeight="1" x14ac:dyDescent="0.25">
      <c r="A70" s="23"/>
      <c r="B70" s="24" t="s">
        <v>13</v>
      </c>
      <c r="C70" s="162">
        <v>2.1366367076545458</v>
      </c>
      <c r="D70" s="161">
        <v>2.3255032048806856</v>
      </c>
      <c r="E70" s="161">
        <v>0.6</v>
      </c>
      <c r="F70" s="160">
        <v>3.3</v>
      </c>
      <c r="G70" s="159">
        <v>3.3</v>
      </c>
      <c r="H70" s="35"/>
      <c r="I70" s="69"/>
      <c r="J70" s="158">
        <v>3.2</v>
      </c>
      <c r="K70" s="157">
        <f t="shared" si="4"/>
        <v>0.37604626529172314</v>
      </c>
      <c r="L70" s="205"/>
      <c r="M70" s="177"/>
      <c r="N70" s="67"/>
    </row>
    <row r="71" spans="1:14" s="8" customFormat="1" ht="18" customHeight="1" thickBot="1" x14ac:dyDescent="0.3">
      <c r="A71" s="23"/>
      <c r="B71" s="25" t="s">
        <v>14</v>
      </c>
      <c r="C71" s="156">
        <v>2.7115072740105708</v>
      </c>
      <c r="D71" s="155">
        <v>2.6521137106330284</v>
      </c>
      <c r="E71" s="155">
        <v>1.3</v>
      </c>
      <c r="F71" s="154">
        <v>2.2000000000000002</v>
      </c>
      <c r="G71" s="153">
        <v>2.7</v>
      </c>
      <c r="H71" s="35"/>
      <c r="I71" s="69"/>
      <c r="J71" s="152">
        <v>2.2000000000000002</v>
      </c>
      <c r="K71" s="151">
        <f t="shared" si="4"/>
        <v>-0.17047297362114766</v>
      </c>
      <c r="L71" s="205"/>
      <c r="M71" s="177"/>
      <c r="N71" s="67"/>
    </row>
    <row r="72" spans="1:14" ht="12.95" customHeight="1" x14ac:dyDescent="0.25">
      <c r="A72" s="1"/>
      <c r="B72" s="44"/>
      <c r="C72" s="38"/>
      <c r="D72" s="38"/>
      <c r="E72" s="38"/>
      <c r="F72" s="38"/>
      <c r="G72" s="38"/>
      <c r="H72" s="36"/>
      <c r="I72" s="70"/>
      <c r="J72" s="38"/>
      <c r="K72" s="38"/>
      <c r="L72" s="129"/>
      <c r="M72" s="38"/>
      <c r="N72" s="9"/>
    </row>
  </sheetData>
  <conditionalFormatting sqref="K42:M42">
    <cfRule type="cellIs" dxfId="104" priority="14" operator="lessThan">
      <formula>0.02</formula>
    </cfRule>
    <cfRule type="cellIs" dxfId="103" priority="15" operator="greaterThan">
      <formula>0.02</formula>
    </cfRule>
  </conditionalFormatting>
  <conditionalFormatting sqref="L22:M22">
    <cfRule type="cellIs" dxfId="102" priority="13" operator="between">
      <formula>-0.01</formula>
      <formula>0.01</formula>
    </cfRule>
  </conditionalFormatting>
  <conditionalFormatting sqref="K63:M71 K43:M44 K36:M41">
    <cfRule type="cellIs" dxfId="101" priority="10" operator="greaterThanOrEqual">
      <formula>0.001</formula>
    </cfRule>
    <cfRule type="cellIs" dxfId="100" priority="11" operator="lessThanOrEqual">
      <formula>0.001</formula>
    </cfRule>
    <cfRule type="cellIs" dxfId="99" priority="12" operator="equal">
      <formula>0</formula>
    </cfRule>
  </conditionalFormatting>
  <conditionalFormatting sqref="W15 K50:M58 K23:M31">
    <cfRule type="cellIs" dxfId="98" priority="7" operator="lessThan">
      <formula>-0.01</formula>
    </cfRule>
    <cfRule type="cellIs" dxfId="97" priority="8" operator="greaterThan">
      <formula>0.01</formula>
    </cfRule>
    <cfRule type="cellIs" dxfId="96" priority="9" operator="between">
      <formula>-0.01</formula>
      <formula>0.01</formula>
    </cfRule>
  </conditionalFormatting>
  <conditionalFormatting sqref="K6:L16">
    <cfRule type="cellIs" dxfId="95" priority="4" operator="equal">
      <formula>0</formula>
    </cfRule>
    <cfRule type="cellIs" dxfId="94" priority="5" operator="lessThanOrEqual">
      <formula>0.001</formula>
    </cfRule>
    <cfRule type="cellIs" dxfId="93" priority="6" operator="greaterThanOrEqual">
      <formula>0.001</formula>
    </cfRule>
  </conditionalFormatting>
  <conditionalFormatting sqref="P15">
    <cfRule type="cellIs" dxfId="92" priority="1" operator="lessThan">
      <formula>-0.01</formula>
    </cfRule>
    <cfRule type="cellIs" dxfId="91" priority="2" operator="greaterThan">
      <formula>0.01</formula>
    </cfRule>
    <cfRule type="cellIs" dxfId="90"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0" fitToWidth="0" orientation="portrait"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3"/>
  <sheetViews>
    <sheetView showGridLines="0" showRowColHeaders="0" zoomScale="70" zoomScaleNormal="70"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5.85546875" style="6" customWidth="1"/>
    <col min="10" max="10" width="16" style="7" customWidth="1"/>
    <col min="11" max="11" width="16.85546875" style="7" customWidth="1"/>
    <col min="12" max="12" width="2.42578125" style="7" customWidth="1"/>
    <col min="13" max="13" width="16.85546875" style="7" customWidth="1"/>
    <col min="14" max="14" width="10"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row>
    <row r="6" spans="1:30" s="8" customFormat="1" ht="18" customHeight="1" x14ac:dyDescent="0.25">
      <c r="A6" s="23"/>
      <c r="B6" s="47" t="s">
        <v>112</v>
      </c>
      <c r="C6" s="204">
        <v>7.0601430000000001</v>
      </c>
      <c r="D6" s="203">
        <v>4.506373</v>
      </c>
      <c r="E6" s="203">
        <v>4.8</v>
      </c>
      <c r="F6" s="202">
        <v>5.2</v>
      </c>
      <c r="G6" s="201">
        <v>8</v>
      </c>
      <c r="H6" s="5"/>
      <c r="I6" s="67"/>
      <c r="J6" s="200">
        <v>5.8</v>
      </c>
      <c r="K6" s="179">
        <f>+IF(ISERROR(J6/D6-1),"*",(J6/D6-1))</f>
        <v>0.28706611725216713</v>
      </c>
      <c r="L6" s="205"/>
      <c r="M6" s="219">
        <f>+SUM(E6:G6,J6)</f>
        <v>23.8</v>
      </c>
      <c r="N6" s="67"/>
      <c r="W6" s="94"/>
      <c r="X6" s="94"/>
      <c r="Y6" s="94"/>
      <c r="Z6" s="94"/>
      <c r="AA6" s="94"/>
      <c r="AB6" s="94"/>
      <c r="AC6" s="94"/>
    </row>
    <row r="7" spans="1:30" s="8" customFormat="1" ht="18" customHeight="1" x14ac:dyDescent="0.25">
      <c r="A7" s="23"/>
      <c r="B7" s="48" t="s">
        <v>113</v>
      </c>
      <c r="C7" s="199">
        <v>2.8891978900000002</v>
      </c>
      <c r="D7" s="198">
        <v>1.8561274800000001</v>
      </c>
      <c r="E7" s="198">
        <v>1.8</v>
      </c>
      <c r="F7" s="197">
        <v>2.2999999999999998</v>
      </c>
      <c r="G7" s="196">
        <v>3.4</v>
      </c>
      <c r="H7" s="5"/>
      <c r="I7" s="67"/>
      <c r="J7" s="195">
        <v>2.5</v>
      </c>
      <c r="K7" s="157">
        <f>+IF(ISERROR(J7/D7-1),"*",(J7/D7-1))</f>
        <v>0.34689024699962956</v>
      </c>
      <c r="L7" s="205"/>
      <c r="M7" s="217">
        <f>+SUM(E7:G7,J7)</f>
        <v>10</v>
      </c>
      <c r="N7" s="67"/>
      <c r="V7" s="95"/>
      <c r="W7" s="91"/>
      <c r="X7" s="91" t="str">
        <f>+C5</f>
        <v>TRIM 3 2015</v>
      </c>
      <c r="Y7" s="91" t="str">
        <f>+D5</f>
        <v>TRIM 4 2015</v>
      </c>
      <c r="Z7" s="91" t="str">
        <f>+E5</f>
        <v>TRIM 1 2016</v>
      </c>
      <c r="AA7" s="91" t="str">
        <f>+F5</f>
        <v>TRIM 2 2016</v>
      </c>
      <c r="AB7" s="91" t="str">
        <f>+G5</f>
        <v>TRIM 3 2016</v>
      </c>
      <c r="AC7" s="91" t="str">
        <f>+J5</f>
        <v>TRIM 4 2016</v>
      </c>
      <c r="AD7" s="95"/>
    </row>
    <row r="8" spans="1:30" s="8" customFormat="1" ht="18" customHeight="1" x14ac:dyDescent="0.25">
      <c r="A8" s="23"/>
      <c r="B8" s="48" t="s">
        <v>114</v>
      </c>
      <c r="C8" s="199">
        <v>8.9088589999999996</v>
      </c>
      <c r="D8" s="198">
        <v>5.3324559999999996</v>
      </c>
      <c r="E8" s="198">
        <v>5.6</v>
      </c>
      <c r="F8" s="197">
        <v>6.1</v>
      </c>
      <c r="G8" s="196">
        <v>9.1999999999999993</v>
      </c>
      <c r="H8" s="5"/>
      <c r="I8" s="67"/>
      <c r="J8" s="195">
        <v>6.1</v>
      </c>
      <c r="K8" s="157">
        <f>+IF(ISERROR(J8/D8-1),"*",(J8/D8-1))</f>
        <v>0.14393817783025309</v>
      </c>
      <c r="L8" s="205"/>
      <c r="M8" s="217">
        <f>+SUM(E8:G8,J8)</f>
        <v>27</v>
      </c>
      <c r="N8" s="67"/>
      <c r="V8" s="95"/>
      <c r="W8" s="91" t="str">
        <f>+VLOOKUP($P$4,$B$5:$J$16,1,0)</f>
        <v>Volumen (Mio consumiciones)</v>
      </c>
      <c r="X8" s="91">
        <f>+VLOOKUP($P$4,$B$5:$J$16,2,0)</f>
        <v>7.0601430000000001</v>
      </c>
      <c r="Y8" s="91">
        <f>+VLOOKUP($P$4,$B$5:$J$16,3,0)</f>
        <v>4.506373</v>
      </c>
      <c r="Z8" s="91">
        <f>+VLOOKUP($P$4,$B$5:$J$16,4,0)</f>
        <v>4.8</v>
      </c>
      <c r="AA8" s="91">
        <f>+VLOOKUP($P$4,$B$5:$J$16,5,0)</f>
        <v>5.2</v>
      </c>
      <c r="AB8" s="91">
        <f>+VLOOKUP($P$4,$B$5:$J$16,6,0)</f>
        <v>8</v>
      </c>
      <c r="AC8" s="91">
        <f>+VLOOKUP($P$4,$B$5:$J$16,9,0)</f>
        <v>5.8</v>
      </c>
      <c r="AD8" s="95"/>
    </row>
    <row r="9" spans="1:30" s="8" customFormat="1" ht="18" customHeight="1" x14ac:dyDescent="0.25">
      <c r="A9" s="23"/>
      <c r="B9" s="48" t="s">
        <v>158</v>
      </c>
      <c r="C9" s="199">
        <v>4.0999999999999996</v>
      </c>
      <c r="D9" s="198">
        <v>2.2999999999999998</v>
      </c>
      <c r="E9" s="198">
        <v>2.5</v>
      </c>
      <c r="F9" s="197">
        <v>3.3</v>
      </c>
      <c r="G9" s="196">
        <v>3.5</v>
      </c>
      <c r="H9" s="5"/>
      <c r="I9" s="67"/>
      <c r="J9" s="195">
        <v>2.7</v>
      </c>
      <c r="K9" s="170">
        <f>+IF(ISERROR(J9-D9),"*",(J9-D9))</f>
        <v>0.40000000000000036</v>
      </c>
      <c r="L9" s="209"/>
      <c r="M9" s="217"/>
      <c r="N9" s="67"/>
      <c r="W9" s="94"/>
      <c r="X9" s="94"/>
      <c r="Y9" s="94"/>
      <c r="Z9" s="94"/>
      <c r="AA9" s="94"/>
      <c r="AB9" s="94"/>
      <c r="AC9" s="94"/>
    </row>
    <row r="10" spans="1:30" s="8" customFormat="1" ht="18" customHeight="1" x14ac:dyDescent="0.25">
      <c r="A10" s="23"/>
      <c r="B10" s="48" t="s">
        <v>115</v>
      </c>
      <c r="C10" s="199">
        <v>3.7</v>
      </c>
      <c r="D10" s="198">
        <v>4.0999999999999996</v>
      </c>
      <c r="E10" s="198">
        <v>4.2</v>
      </c>
      <c r="F10" s="197">
        <v>3.4</v>
      </c>
      <c r="G10" s="196">
        <v>4.4000000000000004</v>
      </c>
      <c r="H10" s="5"/>
      <c r="I10" s="67"/>
      <c r="J10" s="195">
        <v>4.3</v>
      </c>
      <c r="K10" s="157">
        <f t="shared" ref="K10:K16" si="0">+IF(ISERROR(J10/D10-1),"*",(J10/D10-1))</f>
        <v>4.8780487804878092E-2</v>
      </c>
      <c r="L10" s="205"/>
      <c r="M10" s="217"/>
      <c r="N10" s="67"/>
    </row>
    <row r="11" spans="1:30" s="8" customFormat="1" ht="18" customHeight="1" x14ac:dyDescent="0.25">
      <c r="A11" s="23"/>
      <c r="B11" s="48" t="s">
        <v>108</v>
      </c>
      <c r="C11" s="199">
        <v>4.8</v>
      </c>
      <c r="D11" s="198">
        <v>5.5</v>
      </c>
      <c r="E11" s="198">
        <v>5.3</v>
      </c>
      <c r="F11" s="197">
        <v>4.4000000000000004</v>
      </c>
      <c r="G11" s="196">
        <v>6.3</v>
      </c>
      <c r="H11" s="5"/>
      <c r="I11" s="67"/>
      <c r="J11" s="195">
        <v>6.1</v>
      </c>
      <c r="K11" s="157">
        <f t="shared" si="0"/>
        <v>0.10909090909090913</v>
      </c>
      <c r="L11" s="205"/>
      <c r="M11" s="217"/>
      <c r="N11" s="67"/>
    </row>
    <row r="12" spans="1:30" s="8" customFormat="1" ht="18" customHeight="1" x14ac:dyDescent="0.25">
      <c r="A12" s="23"/>
      <c r="B12" s="48" t="s">
        <v>109</v>
      </c>
      <c r="C12" s="199">
        <v>1.9809134271911626</v>
      </c>
      <c r="D12" s="198">
        <v>2.2616284068312082</v>
      </c>
      <c r="E12" s="198">
        <v>2</v>
      </c>
      <c r="F12" s="197">
        <v>1.9</v>
      </c>
      <c r="G12" s="196">
        <v>2.7</v>
      </c>
      <c r="H12" s="5"/>
      <c r="I12" s="67"/>
      <c r="J12" s="195">
        <v>2.6</v>
      </c>
      <c r="K12" s="157">
        <f t="shared" si="0"/>
        <v>0.14961414180452737</v>
      </c>
      <c r="L12" s="205"/>
      <c r="M12" s="217"/>
      <c r="N12" s="67"/>
    </row>
    <row r="13" spans="1:30" s="8" customFormat="1" ht="18" customHeight="1" x14ac:dyDescent="0.25">
      <c r="A13" s="23"/>
      <c r="B13" s="48" t="s">
        <v>110</v>
      </c>
      <c r="C13" s="199">
        <v>1.32</v>
      </c>
      <c r="D13" s="198">
        <v>1.34</v>
      </c>
      <c r="E13" s="198">
        <v>1.3</v>
      </c>
      <c r="F13" s="197">
        <v>1.3</v>
      </c>
      <c r="G13" s="196">
        <v>1.4</v>
      </c>
      <c r="H13" s="5"/>
      <c r="I13" s="67"/>
      <c r="J13" s="195">
        <v>1.4</v>
      </c>
      <c r="K13" s="157">
        <f t="shared" si="0"/>
        <v>4.4776119402984982E-2</v>
      </c>
      <c r="L13" s="205"/>
      <c r="M13" s="217"/>
      <c r="N13" s="67"/>
    </row>
    <row r="14" spans="1:30" s="8" customFormat="1" ht="18" customHeight="1" x14ac:dyDescent="0.25">
      <c r="A14" s="23"/>
      <c r="B14" s="49" t="s">
        <v>156</v>
      </c>
      <c r="C14" s="199">
        <v>8.0699568737972016E-2</v>
      </c>
      <c r="D14" s="198">
        <v>5.1842444426817236E-2</v>
      </c>
      <c r="E14" s="198">
        <v>0.1</v>
      </c>
      <c r="F14" s="197">
        <v>0.1</v>
      </c>
      <c r="G14" s="196">
        <v>0.1</v>
      </c>
      <c r="H14" s="5"/>
      <c r="I14" s="67"/>
      <c r="J14" s="195">
        <v>0.1</v>
      </c>
      <c r="K14" s="157">
        <f t="shared" si="0"/>
        <v>0.92892139067948087</v>
      </c>
      <c r="L14" s="205"/>
      <c r="M14" s="217">
        <f>+SUM(E14:G14,J14)</f>
        <v>0.4</v>
      </c>
      <c r="N14" s="67"/>
    </row>
    <row r="15" spans="1:30" s="8" customFormat="1" ht="18" customHeight="1" x14ac:dyDescent="0.25">
      <c r="A15" s="23"/>
      <c r="B15" s="49" t="s">
        <v>116</v>
      </c>
      <c r="C15" s="199">
        <v>0.24883760359087087</v>
      </c>
      <c r="D15" s="198">
        <v>0.14893780562876432</v>
      </c>
      <c r="E15" s="198">
        <v>0.2</v>
      </c>
      <c r="F15" s="197">
        <v>0.2</v>
      </c>
      <c r="G15" s="196">
        <v>0.3</v>
      </c>
      <c r="H15" s="5"/>
      <c r="I15" s="67"/>
      <c r="J15" s="195">
        <v>0.2</v>
      </c>
      <c r="K15" s="157">
        <f t="shared" si="0"/>
        <v>0.34284239757440105</v>
      </c>
      <c r="L15" s="205"/>
      <c r="M15" s="217">
        <f>+SUM(E15:G15,J15)</f>
        <v>0.89999999999999991</v>
      </c>
      <c r="N15" s="67"/>
    </row>
    <row r="16" spans="1:30" s="8" customFormat="1" ht="18" customHeight="1" thickBot="1" x14ac:dyDescent="0.3">
      <c r="A16" s="23"/>
      <c r="B16" s="50" t="s">
        <v>111</v>
      </c>
      <c r="C16" s="194">
        <v>3.083505989961802</v>
      </c>
      <c r="D16" s="193">
        <v>2.8728931915818627</v>
      </c>
      <c r="E16" s="193">
        <v>3.1</v>
      </c>
      <c r="F16" s="192">
        <v>2.7</v>
      </c>
      <c r="G16" s="191">
        <v>2.8</v>
      </c>
      <c r="H16" s="5"/>
      <c r="I16" s="67"/>
      <c r="J16" s="190">
        <v>2.5</v>
      </c>
      <c r="K16" s="151">
        <f t="shared" si="0"/>
        <v>-0.12979709537218875</v>
      </c>
      <c r="L16" s="205"/>
      <c r="M16" s="215">
        <f>+M8/M7</f>
        <v>2.7</v>
      </c>
      <c r="N16" s="67"/>
    </row>
    <row r="17" spans="1:19" s="8" customFormat="1" ht="12.95" customHeight="1" x14ac:dyDescent="0.25">
      <c r="A17" s="23"/>
      <c r="B17" s="43" t="s">
        <v>161</v>
      </c>
      <c r="C17" s="189"/>
      <c r="D17" s="189"/>
      <c r="E17" s="189"/>
      <c r="F17" s="189"/>
      <c r="G17" s="189"/>
      <c r="H17" s="5"/>
      <c r="I17" s="67"/>
      <c r="J17" s="189"/>
      <c r="K17" s="189"/>
      <c r="L17" s="214"/>
      <c r="M17" s="189"/>
      <c r="N17" s="67"/>
    </row>
    <row r="18" spans="1:19" s="8" customFormat="1" ht="12.95" customHeight="1" x14ac:dyDescent="0.25">
      <c r="A18" s="23"/>
      <c r="B18" s="43" t="s">
        <v>157</v>
      </c>
      <c r="C18" s="189"/>
      <c r="D18" s="189"/>
      <c r="E18" s="189"/>
      <c r="F18" s="189"/>
      <c r="G18" s="189"/>
      <c r="H18" s="5"/>
      <c r="I18" s="67"/>
      <c r="J18" s="189"/>
      <c r="K18" s="189"/>
      <c r="L18" s="214"/>
      <c r="M18" s="189"/>
      <c r="N18" s="67"/>
    </row>
    <row r="19" spans="1:19" ht="12.95" customHeight="1" x14ac:dyDescent="0.25">
      <c r="A19" s="1"/>
      <c r="B19" s="43"/>
      <c r="C19" s="147"/>
      <c r="D19" s="147"/>
      <c r="E19" s="147"/>
      <c r="F19" s="147"/>
      <c r="G19" s="147"/>
      <c r="H19"/>
      <c r="I19" s="9"/>
      <c r="J19" s="147"/>
      <c r="K19" s="147"/>
      <c r="L19" s="128"/>
      <c r="M19" s="147"/>
      <c r="N19" s="9"/>
    </row>
    <row r="20" spans="1:19" ht="24.75" customHeight="1" x14ac:dyDescent="0.25">
      <c r="A20" s="1"/>
      <c r="B20" s="12"/>
      <c r="C20" s="13"/>
      <c r="D20" s="13"/>
      <c r="E20" s="13"/>
      <c r="F20" s="13"/>
      <c r="G20" s="13"/>
      <c r="H20" s="9"/>
      <c r="I20" s="9"/>
      <c r="J20" s="13"/>
      <c r="K20" s="13"/>
      <c r="L20" s="13"/>
      <c r="M20" s="13"/>
      <c r="N20" s="9"/>
      <c r="P20" s="110"/>
      <c r="Q20" s="110"/>
      <c r="R20" s="110"/>
      <c r="S20" s="110"/>
    </row>
    <row r="21" spans="1:19" ht="29.25" customHeight="1" thickBot="1" x14ac:dyDescent="0.3">
      <c r="A21" s="1"/>
      <c r="B21" s="12"/>
      <c r="C21" s="13"/>
      <c r="D21" s="13"/>
      <c r="E21" s="13"/>
      <c r="F21" s="13"/>
      <c r="G21" s="13"/>
      <c r="H21" s="9"/>
      <c r="I21" s="9"/>
      <c r="J21" s="13"/>
      <c r="K21" s="13"/>
      <c r="L21" s="13"/>
      <c r="M21" s="13"/>
      <c r="N21" s="9"/>
      <c r="P21" s="110"/>
      <c r="Q21" s="110"/>
      <c r="R21" s="110"/>
      <c r="S21" s="110"/>
    </row>
    <row r="22" spans="1:19"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19" s="8" customFormat="1" ht="18" customHeight="1" x14ac:dyDescent="0.25">
      <c r="A23" s="23"/>
      <c r="B23" s="26" t="s">
        <v>6</v>
      </c>
      <c r="C23" s="176">
        <v>100</v>
      </c>
      <c r="D23" s="175">
        <v>100</v>
      </c>
      <c r="E23" s="175">
        <v>100</v>
      </c>
      <c r="F23" s="174">
        <v>100</v>
      </c>
      <c r="G23" s="173">
        <v>100</v>
      </c>
      <c r="H23" s="35"/>
      <c r="I23" s="69"/>
      <c r="J23" s="172">
        <v>100</v>
      </c>
      <c r="K23" s="171">
        <f t="shared" ref="K23:K28" si="1">+IF(ISERROR(J23-D23),"*",(J23-D23))</f>
        <v>0</v>
      </c>
      <c r="L23" s="211"/>
      <c r="M23" s="211"/>
      <c r="N23" s="67"/>
      <c r="P23" s="111"/>
      <c r="Q23" s="111"/>
      <c r="R23" s="111"/>
      <c r="S23" s="111"/>
    </row>
    <row r="24" spans="1:19" s="8" customFormat="1" ht="18" customHeight="1" x14ac:dyDescent="0.25">
      <c r="A24" s="23"/>
      <c r="B24" s="28" t="s">
        <v>17</v>
      </c>
      <c r="C24" s="162">
        <v>10.756963421279144</v>
      </c>
      <c r="D24" s="161" t="s">
        <v>91</v>
      </c>
      <c r="E24" s="161">
        <v>11.3</v>
      </c>
      <c r="F24" s="160">
        <v>12.4</v>
      </c>
      <c r="G24" s="159">
        <v>15.3</v>
      </c>
      <c r="H24" s="35"/>
      <c r="I24" s="69"/>
      <c r="J24" s="158">
        <v>15</v>
      </c>
      <c r="K24" s="170" t="str">
        <f t="shared" si="1"/>
        <v>*</v>
      </c>
      <c r="L24" s="209"/>
      <c r="M24" s="209"/>
      <c r="N24" s="67"/>
      <c r="P24" s="111"/>
      <c r="Q24" s="111"/>
      <c r="R24" s="111"/>
      <c r="S24" s="111"/>
    </row>
    <row r="25" spans="1:19" s="8" customFormat="1" ht="18" customHeight="1" x14ac:dyDescent="0.25">
      <c r="A25" s="23"/>
      <c r="B25" s="29" t="s">
        <v>0</v>
      </c>
      <c r="C25" s="162">
        <v>18.630316694718509</v>
      </c>
      <c r="D25" s="161">
        <v>17.917957523711419</v>
      </c>
      <c r="E25" s="161">
        <v>21.5</v>
      </c>
      <c r="F25" s="160">
        <v>19.7</v>
      </c>
      <c r="G25" s="159">
        <v>15.6</v>
      </c>
      <c r="H25" s="35"/>
      <c r="I25" s="69"/>
      <c r="J25" s="158">
        <v>15.3</v>
      </c>
      <c r="K25" s="170">
        <f t="shared" si="1"/>
        <v>-2.6179575237114179</v>
      </c>
      <c r="L25" s="209"/>
      <c r="M25" s="209"/>
      <c r="N25" s="67"/>
      <c r="P25" s="111"/>
      <c r="Q25" s="111"/>
      <c r="R25" s="111"/>
      <c r="S25" s="111"/>
    </row>
    <row r="26" spans="1:19" s="8" customFormat="1" ht="18" customHeight="1" x14ac:dyDescent="0.25">
      <c r="A26" s="23"/>
      <c r="B26" s="29" t="s">
        <v>1</v>
      </c>
      <c r="C26" s="162">
        <v>21.613188288112578</v>
      </c>
      <c r="D26" s="161">
        <v>12.273972882404541</v>
      </c>
      <c r="E26" s="161">
        <v>17.8</v>
      </c>
      <c r="F26" s="160">
        <v>16.100000000000001</v>
      </c>
      <c r="G26" s="159">
        <v>19.3</v>
      </c>
      <c r="H26" s="35"/>
      <c r="I26" s="69"/>
      <c r="J26" s="158">
        <v>11.2</v>
      </c>
      <c r="K26" s="170">
        <f t="shared" si="1"/>
        <v>-1.0739728824045418</v>
      </c>
      <c r="L26" s="209"/>
      <c r="M26" s="209"/>
      <c r="N26" s="67"/>
      <c r="P26" s="111"/>
      <c r="Q26" s="111"/>
      <c r="R26" s="111"/>
      <c r="S26" s="111"/>
    </row>
    <row r="27" spans="1:19" s="8" customFormat="1" ht="18" customHeight="1" x14ac:dyDescent="0.25">
      <c r="A27" s="23"/>
      <c r="B27" s="29" t="s">
        <v>2</v>
      </c>
      <c r="C27" s="162">
        <v>37.36323754348885</v>
      </c>
      <c r="D27" s="161">
        <v>42.662158680606332</v>
      </c>
      <c r="E27" s="161">
        <v>34.9</v>
      </c>
      <c r="F27" s="160">
        <v>40.1</v>
      </c>
      <c r="G27" s="159">
        <v>39.4</v>
      </c>
      <c r="H27" s="35"/>
      <c r="I27" s="69"/>
      <c r="J27" s="158">
        <v>46.2</v>
      </c>
      <c r="K27" s="170">
        <f t="shared" si="1"/>
        <v>3.5378413193936709</v>
      </c>
      <c r="L27" s="209"/>
      <c r="M27" s="209"/>
      <c r="N27" s="67"/>
      <c r="P27" s="111"/>
      <c r="Q27" s="111"/>
      <c r="R27" s="111"/>
      <c r="S27" s="111"/>
    </row>
    <row r="28" spans="1:19" s="8" customFormat="1" ht="18" customHeight="1" thickBot="1" x14ac:dyDescent="0.3">
      <c r="A28" s="23"/>
      <c r="B28" s="30" t="s">
        <v>3</v>
      </c>
      <c r="C28" s="156" t="s">
        <v>91</v>
      </c>
      <c r="D28" s="155" t="s">
        <v>91</v>
      </c>
      <c r="E28" s="155" t="s">
        <v>207</v>
      </c>
      <c r="F28" s="154">
        <v>11.7</v>
      </c>
      <c r="G28" s="153">
        <v>10.4</v>
      </c>
      <c r="H28" s="35"/>
      <c r="I28" s="69"/>
      <c r="J28" s="152">
        <v>12.4</v>
      </c>
      <c r="K28" s="169" t="str">
        <f t="shared" si="1"/>
        <v>*</v>
      </c>
      <c r="L28" s="209"/>
      <c r="M28" s="209"/>
      <c r="N28" s="67"/>
      <c r="P28" s="111"/>
      <c r="Q28" s="111"/>
      <c r="R28" s="111"/>
      <c r="S28" s="111"/>
    </row>
    <row r="29" spans="1:19" ht="8.25" customHeight="1" thickBot="1" x14ac:dyDescent="0.3">
      <c r="A29" s="1"/>
      <c r="B29" s="32"/>
      <c r="C29" s="186"/>
      <c r="D29" s="186"/>
      <c r="E29" s="186"/>
      <c r="F29" s="186"/>
      <c r="G29" s="186"/>
      <c r="H29" s="36"/>
      <c r="I29" s="70"/>
      <c r="J29" s="186"/>
      <c r="K29" s="188"/>
      <c r="L29" s="213"/>
      <c r="M29" s="213"/>
      <c r="N29" s="9"/>
      <c r="P29" s="110"/>
      <c r="Q29" s="110"/>
      <c r="R29" s="110"/>
      <c r="S29" s="110"/>
    </row>
    <row r="30" spans="1:19" s="8" customFormat="1" ht="18" customHeight="1" x14ac:dyDescent="0.25">
      <c r="A30" s="23"/>
      <c r="B30" s="31" t="s">
        <v>4</v>
      </c>
      <c r="C30" s="184">
        <v>75.09811061900588</v>
      </c>
      <c r="D30" s="183">
        <v>75.58948182940027</v>
      </c>
      <c r="E30" s="183">
        <v>72.400000000000006</v>
      </c>
      <c r="F30" s="182">
        <v>70.2</v>
      </c>
      <c r="G30" s="181">
        <v>72.599999999999994</v>
      </c>
      <c r="H30" s="35"/>
      <c r="I30" s="69"/>
      <c r="J30" s="180">
        <v>70.8</v>
      </c>
      <c r="K30" s="187">
        <f>+IF(ISERROR(J30-D30),"*",(J30-D30))</f>
        <v>-4.7894818294002732</v>
      </c>
      <c r="L30" s="209"/>
      <c r="M30" s="209"/>
      <c r="N30" s="67"/>
      <c r="P30" s="111"/>
      <c r="Q30" s="111"/>
      <c r="R30" s="111"/>
      <c r="S30" s="111"/>
    </row>
    <row r="31" spans="1:19" s="8" customFormat="1" ht="18" customHeight="1" thickBot="1" x14ac:dyDescent="0.3">
      <c r="A31" s="23"/>
      <c r="B31" s="30" t="s">
        <v>5</v>
      </c>
      <c r="C31" s="156">
        <v>24.901903545013184</v>
      </c>
      <c r="D31" s="155">
        <v>24.410518170599726</v>
      </c>
      <c r="E31" s="155">
        <v>27.6</v>
      </c>
      <c r="F31" s="154">
        <v>29.8</v>
      </c>
      <c r="G31" s="153">
        <v>27.4</v>
      </c>
      <c r="H31" s="35"/>
      <c r="I31" s="69"/>
      <c r="J31" s="152">
        <v>29.2</v>
      </c>
      <c r="K31" s="169">
        <f>+IF(ISERROR(J31-D31),"*",(J31-D31))</f>
        <v>4.7894818294002732</v>
      </c>
      <c r="L31" s="209"/>
      <c r="M31" s="209"/>
      <c r="N31" s="67"/>
    </row>
    <row r="32" spans="1:19" ht="12.95" customHeight="1" x14ac:dyDescent="0.25">
      <c r="A32"/>
      <c r="B32" s="44" t="s">
        <v>66</v>
      </c>
      <c r="C32"/>
      <c r="D32"/>
      <c r="E32"/>
      <c r="F32"/>
      <c r="G32"/>
      <c r="H32"/>
      <c r="I32" s="9"/>
      <c r="J32"/>
      <c r="K32"/>
      <c r="L32" s="9"/>
      <c r="M32"/>
      <c r="N32" s="9"/>
    </row>
    <row r="33" spans="1:14" ht="12.95" customHeight="1" x14ac:dyDescent="0.25">
      <c r="A33" s="1"/>
      <c r="B33" s="125" t="s">
        <v>178</v>
      </c>
      <c r="C33" s="147"/>
      <c r="D33" s="147"/>
      <c r="E33" s="147"/>
      <c r="F33" s="147"/>
      <c r="G33" s="147"/>
      <c r="H33"/>
      <c r="I33" s="9"/>
      <c r="J33" s="147"/>
      <c r="K33" s="147"/>
      <c r="L33" s="128"/>
      <c r="M33" s="147"/>
      <c r="N33" s="9"/>
    </row>
    <row r="34" spans="1:14" ht="29.25" customHeight="1" thickBot="1" x14ac:dyDescent="0.3">
      <c r="A34" s="1"/>
      <c r="B34" s="12"/>
      <c r="C34" s="13"/>
      <c r="D34" s="13"/>
      <c r="E34" s="13"/>
      <c r="F34" s="13"/>
      <c r="G34" s="13"/>
      <c r="H34" s="9"/>
      <c r="I34" s="9"/>
      <c r="J34" s="13"/>
      <c r="K34" s="13"/>
      <c r="L34" s="13"/>
      <c r="M34" s="13"/>
      <c r="N34" s="9"/>
    </row>
    <row r="35" spans="1:14" ht="50.1" customHeight="1" thickBot="1" x14ac:dyDescent="0.3">
      <c r="A35" s="1"/>
      <c r="B35" s="4" t="s">
        <v>15</v>
      </c>
      <c r="C35" s="45" t="s">
        <v>90</v>
      </c>
      <c r="D35" s="46" t="s">
        <v>192</v>
      </c>
      <c r="E35" s="46" t="s">
        <v>205</v>
      </c>
      <c r="F35" s="130" t="s">
        <v>204</v>
      </c>
      <c r="G35" s="71" t="s">
        <v>200</v>
      </c>
      <c r="H35"/>
      <c r="I35" s="9"/>
      <c r="J35" s="45" t="s">
        <v>201</v>
      </c>
      <c r="K35" s="81" t="s">
        <v>203</v>
      </c>
      <c r="L35" s="132"/>
      <c r="M35" s="132"/>
      <c r="N35" s="9"/>
    </row>
    <row r="36" spans="1:14" s="8" customFormat="1" ht="18" customHeight="1" x14ac:dyDescent="0.25">
      <c r="A36" s="23"/>
      <c r="B36" s="26" t="s">
        <v>6</v>
      </c>
      <c r="C36" s="168">
        <v>1.9809134271911626</v>
      </c>
      <c r="D36" s="167">
        <v>2.2616284068312082</v>
      </c>
      <c r="E36" s="167">
        <v>2</v>
      </c>
      <c r="F36" s="166">
        <v>1.9</v>
      </c>
      <c r="G36" s="165">
        <v>2.7</v>
      </c>
      <c r="H36" s="35"/>
      <c r="I36" s="69"/>
      <c r="J36" s="164">
        <v>2.6</v>
      </c>
      <c r="K36" s="163">
        <f t="shared" ref="K36:K41" si="2">+IF(ISERROR(J36/D36-1),"*",(J36/D36-1))</f>
        <v>0.14961414180452737</v>
      </c>
      <c r="L36" s="207"/>
      <c r="M36" s="207"/>
      <c r="N36" s="67"/>
    </row>
    <row r="37" spans="1:14" s="8" customFormat="1" ht="18" customHeight="1" x14ac:dyDescent="0.25">
      <c r="A37" s="23"/>
      <c r="B37" s="28" t="s">
        <v>17</v>
      </c>
      <c r="C37" s="162">
        <v>1.5673119528441775</v>
      </c>
      <c r="D37" s="161" t="s">
        <v>91</v>
      </c>
      <c r="E37" s="161">
        <v>1.2</v>
      </c>
      <c r="F37" s="160">
        <v>1.7</v>
      </c>
      <c r="G37" s="159">
        <v>2.2999999999999998</v>
      </c>
      <c r="H37" s="35"/>
      <c r="I37" s="69"/>
      <c r="J37" s="158">
        <v>2</v>
      </c>
      <c r="K37" s="157" t="str">
        <f t="shared" si="2"/>
        <v>*</v>
      </c>
      <c r="L37" s="205"/>
      <c r="M37" s="205"/>
      <c r="N37" s="67"/>
    </row>
    <row r="38" spans="1:14" s="8" customFormat="1" ht="18" customHeight="1" x14ac:dyDescent="0.25">
      <c r="A38" s="23"/>
      <c r="B38" s="29" t="s">
        <v>0</v>
      </c>
      <c r="C38" s="162">
        <v>1.6826503881074204</v>
      </c>
      <c r="D38" s="161">
        <v>1.7399786239695334</v>
      </c>
      <c r="E38" s="161">
        <v>1.7</v>
      </c>
      <c r="F38" s="160">
        <v>1.5</v>
      </c>
      <c r="G38" s="159">
        <v>2.2000000000000002</v>
      </c>
      <c r="H38" s="35"/>
      <c r="I38" s="69"/>
      <c r="J38" s="158">
        <v>1.8</v>
      </c>
      <c r="K38" s="157">
        <f t="shared" si="2"/>
        <v>3.4495467475074815E-2</v>
      </c>
      <c r="L38" s="205"/>
      <c r="M38" s="205"/>
      <c r="N38" s="67"/>
    </row>
    <row r="39" spans="1:14" s="8" customFormat="1" ht="18" customHeight="1" x14ac:dyDescent="0.25">
      <c r="A39" s="23"/>
      <c r="B39" s="29" t="s">
        <v>1</v>
      </c>
      <c r="C39" s="162">
        <v>1.7063489903128404</v>
      </c>
      <c r="D39" s="161">
        <v>1.2965506367569144</v>
      </c>
      <c r="E39" s="161">
        <v>1.7</v>
      </c>
      <c r="F39" s="160">
        <v>1.3</v>
      </c>
      <c r="G39" s="159">
        <v>2</v>
      </c>
      <c r="H39" s="35"/>
      <c r="I39" s="69"/>
      <c r="J39" s="158">
        <v>1.3</v>
      </c>
      <c r="K39" s="157">
        <f t="shared" si="2"/>
        <v>2.6604153708285061E-3</v>
      </c>
      <c r="L39" s="205"/>
      <c r="M39" s="205"/>
      <c r="N39" s="67"/>
    </row>
    <row r="40" spans="1:14" s="8" customFormat="1" ht="18" customHeight="1" x14ac:dyDescent="0.25">
      <c r="A40" s="23"/>
      <c r="B40" s="29" t="s">
        <v>2</v>
      </c>
      <c r="C40" s="162">
        <v>2.4754153003633372</v>
      </c>
      <c r="D40" s="161">
        <v>2.987390798232429</v>
      </c>
      <c r="E40" s="161">
        <v>1.4</v>
      </c>
      <c r="F40" s="160">
        <v>2.5</v>
      </c>
      <c r="G40" s="159">
        <v>3.5</v>
      </c>
      <c r="H40" s="35"/>
      <c r="I40" s="69"/>
      <c r="J40" s="158">
        <v>4.4000000000000004</v>
      </c>
      <c r="K40" s="157">
        <f t="shared" si="2"/>
        <v>0.47285718447127167</v>
      </c>
      <c r="L40" s="205"/>
      <c r="M40" s="205"/>
      <c r="N40" s="67"/>
    </row>
    <row r="41" spans="1:14" s="8" customFormat="1" ht="18" customHeight="1" thickBot="1" x14ac:dyDescent="0.3">
      <c r="A41" s="23"/>
      <c r="B41" s="30" t="s">
        <v>3</v>
      </c>
      <c r="C41" s="156" t="s">
        <v>91</v>
      </c>
      <c r="D41" s="155" t="s">
        <v>91</v>
      </c>
      <c r="E41" s="155" t="s">
        <v>207</v>
      </c>
      <c r="F41" s="154">
        <v>2.4</v>
      </c>
      <c r="G41" s="153">
        <v>2.9</v>
      </c>
      <c r="H41" s="35"/>
      <c r="I41" s="69"/>
      <c r="J41" s="152">
        <v>3.2</v>
      </c>
      <c r="K41" s="151" t="str">
        <f t="shared" si="2"/>
        <v>*</v>
      </c>
      <c r="L41" s="205"/>
      <c r="M41" s="177"/>
      <c r="N41" s="67"/>
    </row>
    <row r="42" spans="1:14" ht="15.75" thickBot="1" x14ac:dyDescent="0.3">
      <c r="A42" s="1"/>
      <c r="B42" s="32"/>
      <c r="C42" s="186"/>
      <c r="D42" s="186"/>
      <c r="E42" s="186"/>
      <c r="F42" s="186"/>
      <c r="G42" s="186"/>
      <c r="H42" s="36"/>
      <c r="I42" s="70"/>
      <c r="J42" s="186"/>
      <c r="K42" s="185"/>
      <c r="L42" s="212"/>
      <c r="M42" s="185"/>
      <c r="N42" s="9"/>
    </row>
    <row r="43" spans="1:14" s="8" customFormat="1" ht="18" customHeight="1" x14ac:dyDescent="0.25">
      <c r="A43" s="23"/>
      <c r="B43" s="31" t="s">
        <v>4</v>
      </c>
      <c r="C43" s="184">
        <v>2.125267713846847</v>
      </c>
      <c r="D43" s="183">
        <v>2.5754790021802365</v>
      </c>
      <c r="E43" s="183">
        <v>2.4</v>
      </c>
      <c r="F43" s="182">
        <v>2.1</v>
      </c>
      <c r="G43" s="181">
        <v>2.8</v>
      </c>
      <c r="H43" s="35"/>
      <c r="I43" s="69"/>
      <c r="J43" s="180">
        <v>2.8</v>
      </c>
      <c r="K43" s="179">
        <f>+IF(ISERROR(J43/D43-1),"*",(J43/D43-1))</f>
        <v>8.7176403934840163E-2</v>
      </c>
      <c r="L43" s="205"/>
      <c r="M43" s="177"/>
      <c r="N43" s="67"/>
    </row>
    <row r="44" spans="1:14" s="8" customFormat="1" ht="18" customHeight="1" thickBot="1" x14ac:dyDescent="0.3">
      <c r="A44" s="23"/>
      <c r="B44" s="30" t="s">
        <v>5</v>
      </c>
      <c r="C44" s="156">
        <v>1.6673132813517944</v>
      </c>
      <c r="D44" s="155">
        <v>1.6503644840242035</v>
      </c>
      <c r="E44" s="155">
        <v>1.5</v>
      </c>
      <c r="F44" s="154">
        <v>1.7</v>
      </c>
      <c r="G44" s="153">
        <v>2.2999999999999998</v>
      </c>
      <c r="H44" s="35"/>
      <c r="I44" s="69"/>
      <c r="J44" s="152">
        <v>2.2999999999999998</v>
      </c>
      <c r="K44" s="151">
        <f>+IF(ISERROR(J44/D44-1),"*",(J44/D44-1))</f>
        <v>0.39363154155604629</v>
      </c>
      <c r="L44" s="205"/>
      <c r="M44" s="177"/>
      <c r="N44" s="67"/>
    </row>
    <row r="45" spans="1:14" ht="12.95" customHeight="1" x14ac:dyDescent="0.25">
      <c r="A45" s="1"/>
      <c r="B45" s="44" t="s">
        <v>66</v>
      </c>
      <c r="C45" s="38"/>
      <c r="D45" s="38"/>
      <c r="E45" s="38"/>
      <c r="F45" s="38"/>
      <c r="G45" s="38"/>
      <c r="H45" s="36"/>
      <c r="I45" s="70"/>
      <c r="J45" s="38"/>
      <c r="K45" s="38"/>
      <c r="L45" s="129"/>
      <c r="M45" s="38"/>
      <c r="N45" s="9"/>
    </row>
    <row r="46" spans="1:14" ht="12.95" customHeight="1" x14ac:dyDescent="0.25">
      <c r="A46" s="1"/>
      <c r="B46" s="125" t="s">
        <v>178</v>
      </c>
      <c r="C46" s="38"/>
      <c r="D46" s="38"/>
      <c r="E46" s="38"/>
      <c r="F46" s="38"/>
      <c r="G46" s="38"/>
      <c r="H46" s="36"/>
      <c r="I46" s="70"/>
      <c r="J46" s="38"/>
      <c r="K46" s="38"/>
      <c r="L46" s="129"/>
      <c r="M46" s="38"/>
      <c r="N46" s="9"/>
    </row>
    <row r="47" spans="1:14" ht="24.75" customHeight="1" x14ac:dyDescent="0.25">
      <c r="A47" s="1"/>
      <c r="B47" s="12"/>
      <c r="C47" s="13"/>
      <c r="D47" s="13"/>
      <c r="E47" s="13"/>
      <c r="F47" s="13"/>
      <c r="G47" s="13"/>
      <c r="H47" s="9"/>
      <c r="I47" s="9"/>
      <c r="J47" s="13"/>
      <c r="K47" s="13"/>
      <c r="L47" s="13"/>
      <c r="M47" s="13"/>
      <c r="N47" s="9"/>
    </row>
    <row r="48" spans="1:14" ht="27.75" customHeight="1" thickBot="1" x14ac:dyDescent="0.3">
      <c r="A48" s="1"/>
      <c r="B48" s="12"/>
      <c r="C48" s="13"/>
      <c r="D48" s="13"/>
      <c r="E48" s="13"/>
      <c r="F48" s="13"/>
      <c r="G48" s="13"/>
      <c r="H48" s="9"/>
      <c r="I48" s="9"/>
      <c r="J48" s="13"/>
      <c r="K48" s="13"/>
      <c r="L48" s="13"/>
      <c r="M48" s="13"/>
      <c r="N48" s="9"/>
    </row>
    <row r="49" spans="1:14" ht="50.1" customHeight="1" thickBot="1" x14ac:dyDescent="0.3">
      <c r="A49" s="1"/>
      <c r="B49" s="4" t="s">
        <v>25</v>
      </c>
      <c r="C49" s="45" t="s">
        <v>90</v>
      </c>
      <c r="D49" s="46" t="s">
        <v>192</v>
      </c>
      <c r="E49" s="46" t="s">
        <v>205</v>
      </c>
      <c r="F49" s="130" t="s">
        <v>204</v>
      </c>
      <c r="G49" s="71" t="s">
        <v>200</v>
      </c>
      <c r="H49"/>
      <c r="I49" s="9"/>
      <c r="J49" s="45" t="s">
        <v>201</v>
      </c>
      <c r="K49" s="81" t="s">
        <v>203</v>
      </c>
      <c r="L49" s="132"/>
      <c r="M49" s="132"/>
      <c r="N49" s="9"/>
    </row>
    <row r="50" spans="1:14" s="8" customFormat="1" ht="18" customHeight="1" x14ac:dyDescent="0.25">
      <c r="A50" s="23"/>
      <c r="B50" s="26" t="s">
        <v>6</v>
      </c>
      <c r="C50" s="176">
        <v>100</v>
      </c>
      <c r="D50" s="175">
        <v>100</v>
      </c>
      <c r="E50" s="175">
        <v>100</v>
      </c>
      <c r="F50" s="174">
        <v>100</v>
      </c>
      <c r="G50" s="173">
        <v>100</v>
      </c>
      <c r="H50" s="5"/>
      <c r="I50" s="67"/>
      <c r="J50" s="172">
        <v>100</v>
      </c>
      <c r="K50" s="171">
        <f t="shared" ref="K50:K58" si="3">+IF(ISERROR(J50-D50),"*",(J50-D50))</f>
        <v>0</v>
      </c>
      <c r="L50" s="211"/>
      <c r="M50" s="210"/>
      <c r="N50" s="67"/>
    </row>
    <row r="51" spans="1:14" s="8" customFormat="1" ht="18" customHeight="1" x14ac:dyDescent="0.25">
      <c r="A51" s="23"/>
      <c r="B51" s="24" t="s">
        <v>7</v>
      </c>
      <c r="C51" s="162">
        <v>9.099050826590906</v>
      </c>
      <c r="D51" s="161">
        <v>11.932966933718092</v>
      </c>
      <c r="E51" s="161" t="s">
        <v>206</v>
      </c>
      <c r="F51" s="160">
        <v>4.2</v>
      </c>
      <c r="G51" s="159">
        <v>3.3</v>
      </c>
      <c r="H51" s="5"/>
      <c r="I51" s="67"/>
      <c r="J51" s="158">
        <v>4.7</v>
      </c>
      <c r="K51" s="170">
        <f t="shared" si="3"/>
        <v>-7.2329669337180915</v>
      </c>
      <c r="L51" s="209"/>
      <c r="M51" s="208"/>
      <c r="N51" s="67"/>
    </row>
    <row r="52" spans="1:14" s="8" customFormat="1" ht="18" customHeight="1" x14ac:dyDescent="0.25">
      <c r="A52" s="23"/>
      <c r="B52" s="24" t="s">
        <v>8</v>
      </c>
      <c r="C52" s="162">
        <v>14.079091599136165</v>
      </c>
      <c r="D52" s="161">
        <v>11.062266705397002</v>
      </c>
      <c r="E52" s="161" t="s">
        <v>206</v>
      </c>
      <c r="F52" s="160">
        <v>18.2</v>
      </c>
      <c r="G52" s="159">
        <v>18.5</v>
      </c>
      <c r="H52" s="35"/>
      <c r="I52" s="69"/>
      <c r="J52" s="158">
        <v>11.7</v>
      </c>
      <c r="K52" s="170">
        <f t="shared" si="3"/>
        <v>0.63773329460299699</v>
      </c>
      <c r="L52" s="209"/>
      <c r="M52" s="208"/>
      <c r="N52" s="67"/>
    </row>
    <row r="53" spans="1:14" s="8" customFormat="1" ht="18" customHeight="1" x14ac:dyDescent="0.25">
      <c r="A53" s="23"/>
      <c r="B53" s="24" t="s">
        <v>9</v>
      </c>
      <c r="C53" s="162">
        <v>19.73350964704256</v>
      </c>
      <c r="D53" s="161" t="s">
        <v>91</v>
      </c>
      <c r="E53" s="161">
        <v>18.399999999999999</v>
      </c>
      <c r="F53" s="160">
        <v>15.1</v>
      </c>
      <c r="G53" s="159">
        <v>11.6</v>
      </c>
      <c r="H53" s="35"/>
      <c r="I53" s="69"/>
      <c r="J53" s="158">
        <v>16.2</v>
      </c>
      <c r="K53" s="170" t="str">
        <f t="shared" si="3"/>
        <v>*</v>
      </c>
      <c r="L53" s="209"/>
      <c r="M53" s="208"/>
      <c r="N53" s="67"/>
    </row>
    <row r="54" spans="1:14" s="8" customFormat="1" ht="18" customHeight="1" x14ac:dyDescent="0.25">
      <c r="A54" s="23"/>
      <c r="B54" s="24" t="s">
        <v>10</v>
      </c>
      <c r="C54" s="162" t="s">
        <v>91</v>
      </c>
      <c r="D54" s="161" t="s">
        <v>91</v>
      </c>
      <c r="E54" s="161" t="s">
        <v>207</v>
      </c>
      <c r="F54" s="160">
        <v>27.7</v>
      </c>
      <c r="G54" s="159">
        <v>27.6</v>
      </c>
      <c r="H54" s="35"/>
      <c r="I54" s="69"/>
      <c r="J54" s="158">
        <v>26.6</v>
      </c>
      <c r="K54" s="170" t="str">
        <f t="shared" si="3"/>
        <v>*</v>
      </c>
      <c r="L54" s="209"/>
      <c r="M54" s="208"/>
      <c r="N54" s="67"/>
    </row>
    <row r="55" spans="1:14" s="8" customFormat="1" ht="18" customHeight="1" x14ac:dyDescent="0.25">
      <c r="A55" s="23"/>
      <c r="B55" s="24" t="s">
        <v>11</v>
      </c>
      <c r="C55" s="162" t="s">
        <v>91</v>
      </c>
      <c r="D55" s="161" t="s">
        <v>91</v>
      </c>
      <c r="E55" s="161" t="s">
        <v>207</v>
      </c>
      <c r="F55" s="160">
        <v>16.5</v>
      </c>
      <c r="G55" s="159">
        <v>18</v>
      </c>
      <c r="H55" s="35"/>
      <c r="I55" s="69"/>
      <c r="J55" s="158">
        <v>22.6</v>
      </c>
      <c r="K55" s="170" t="str">
        <f t="shared" si="3"/>
        <v>*</v>
      </c>
      <c r="L55" s="209"/>
      <c r="M55" s="208"/>
      <c r="N55" s="67"/>
    </row>
    <row r="56" spans="1:14" s="8" customFormat="1" ht="18" customHeight="1" x14ac:dyDescent="0.25">
      <c r="A56" s="23"/>
      <c r="B56" s="24" t="s">
        <v>12</v>
      </c>
      <c r="C56" s="162" t="s">
        <v>91</v>
      </c>
      <c r="D56" s="161" t="s">
        <v>91</v>
      </c>
      <c r="E56" s="161" t="s">
        <v>207</v>
      </c>
      <c r="F56" s="160">
        <v>12.6</v>
      </c>
      <c r="G56" s="159">
        <v>15.8</v>
      </c>
      <c r="H56" s="35"/>
      <c r="I56" s="69"/>
      <c r="J56" s="158">
        <v>12.8</v>
      </c>
      <c r="K56" s="170" t="str">
        <f t="shared" si="3"/>
        <v>*</v>
      </c>
      <c r="L56" s="209"/>
      <c r="M56" s="208"/>
      <c r="N56" s="67"/>
    </row>
    <row r="57" spans="1:14" s="8" customFormat="1" ht="18" customHeight="1" x14ac:dyDescent="0.25">
      <c r="A57" s="23"/>
      <c r="B57" s="24" t="s">
        <v>13</v>
      </c>
      <c r="C57" s="162">
        <v>4.2740210786098816</v>
      </c>
      <c r="D57" s="161" t="s">
        <v>91</v>
      </c>
      <c r="E57" s="161" t="s">
        <v>206</v>
      </c>
      <c r="F57" s="160">
        <v>3.1</v>
      </c>
      <c r="G57" s="159">
        <v>2.6</v>
      </c>
      <c r="H57" s="35"/>
      <c r="I57" s="69"/>
      <c r="J57" s="158">
        <v>2.4</v>
      </c>
      <c r="K57" s="170" t="str">
        <f t="shared" si="3"/>
        <v>*</v>
      </c>
      <c r="L57" s="209"/>
      <c r="M57" s="208"/>
      <c r="N57" s="67"/>
    </row>
    <row r="58" spans="1:14" s="8" customFormat="1" ht="18" customHeight="1" thickBot="1" x14ac:dyDescent="0.3">
      <c r="A58" s="23"/>
      <c r="B58" s="25" t="s">
        <v>14</v>
      </c>
      <c r="C58" s="156">
        <v>3.6946418790667552</v>
      </c>
      <c r="D58" s="155">
        <v>3.5869201240110393</v>
      </c>
      <c r="E58" s="155" t="s">
        <v>206</v>
      </c>
      <c r="F58" s="154">
        <v>2.7</v>
      </c>
      <c r="G58" s="153">
        <v>2.5</v>
      </c>
      <c r="H58" s="35"/>
      <c r="I58" s="69"/>
      <c r="J58" s="152">
        <v>3.1</v>
      </c>
      <c r="K58" s="169">
        <f t="shared" si="3"/>
        <v>-0.48692012401103923</v>
      </c>
      <c r="L58" s="209"/>
      <c r="M58" s="208"/>
      <c r="N58" s="67"/>
    </row>
    <row r="59" spans="1:14" ht="12.95" customHeight="1" x14ac:dyDescent="0.25">
      <c r="A59" s="1"/>
      <c r="B59" s="44" t="s">
        <v>66</v>
      </c>
      <c r="C59" s="38"/>
      <c r="D59" s="38"/>
      <c r="E59" s="38"/>
      <c r="F59" s="38"/>
      <c r="G59" s="38"/>
      <c r="H59" s="36"/>
      <c r="I59" s="70"/>
      <c r="J59" s="38"/>
      <c r="K59" s="38"/>
      <c r="L59" s="129"/>
      <c r="M59" s="38"/>
      <c r="N59" s="9"/>
    </row>
    <row r="60" spans="1:14" ht="12.95" customHeight="1" x14ac:dyDescent="0.25">
      <c r="A60" s="1"/>
      <c r="B60" s="125" t="s">
        <v>178</v>
      </c>
      <c r="C60" s="38"/>
      <c r="D60" s="38"/>
      <c r="E60" s="38"/>
      <c r="F60" s="38"/>
      <c r="G60" s="38"/>
      <c r="H60" s="36"/>
      <c r="I60" s="70"/>
      <c r="J60" s="38"/>
      <c r="K60" s="38"/>
      <c r="L60" s="129"/>
      <c r="M60" s="38"/>
      <c r="N60" s="9"/>
    </row>
    <row r="61" spans="1:14" ht="24.75" customHeight="1" thickBot="1" x14ac:dyDescent="0.3">
      <c r="A61" s="1"/>
      <c r="B61" s="12"/>
      <c r="C61" s="13"/>
      <c r="D61" s="13"/>
      <c r="E61" s="13"/>
      <c r="F61" s="13"/>
      <c r="G61" s="13"/>
      <c r="H61" s="9"/>
      <c r="I61" s="9"/>
      <c r="J61" s="13"/>
      <c r="K61" s="13"/>
      <c r="L61" s="13"/>
      <c r="M61" s="13"/>
      <c r="N61" s="9"/>
    </row>
    <row r="62" spans="1:14" ht="50.1" customHeight="1" thickBot="1" x14ac:dyDescent="0.3">
      <c r="A62" s="1"/>
      <c r="B62" s="4" t="s">
        <v>15</v>
      </c>
      <c r="C62" s="45" t="s">
        <v>90</v>
      </c>
      <c r="D62" s="46" t="s">
        <v>192</v>
      </c>
      <c r="E62" s="46" t="s">
        <v>205</v>
      </c>
      <c r="F62" s="130" t="s">
        <v>204</v>
      </c>
      <c r="G62" s="71" t="s">
        <v>200</v>
      </c>
      <c r="H62"/>
      <c r="I62" s="9"/>
      <c r="J62" s="45" t="s">
        <v>201</v>
      </c>
      <c r="K62" s="81" t="s">
        <v>203</v>
      </c>
      <c r="L62" s="132"/>
      <c r="M62" s="132"/>
      <c r="N62" s="9"/>
    </row>
    <row r="63" spans="1:14" s="8" customFormat="1" ht="18" customHeight="1" x14ac:dyDescent="0.25">
      <c r="A63" s="23"/>
      <c r="B63" s="26" t="s">
        <v>6</v>
      </c>
      <c r="C63" s="168">
        <v>1.9809134271911626</v>
      </c>
      <c r="D63" s="167">
        <v>2.2616284068312082</v>
      </c>
      <c r="E63" s="167">
        <v>2</v>
      </c>
      <c r="F63" s="166">
        <v>1.9</v>
      </c>
      <c r="G63" s="165">
        <v>2.7</v>
      </c>
      <c r="H63" s="5"/>
      <c r="I63" s="67"/>
      <c r="J63" s="164">
        <v>2.6</v>
      </c>
      <c r="K63" s="163">
        <f t="shared" ref="K63:K71" si="4">+IF(ISERROR(J63/D63-1),"*",(J63/D63-1))</f>
        <v>0.14961414180452737</v>
      </c>
      <c r="L63" s="207"/>
      <c r="M63" s="206"/>
      <c r="N63" s="67"/>
    </row>
    <row r="64" spans="1:14" s="8" customFormat="1" ht="18" customHeight="1" x14ac:dyDescent="0.25">
      <c r="A64" s="23"/>
      <c r="B64" s="24" t="s">
        <v>7</v>
      </c>
      <c r="C64" s="162" t="s">
        <v>91</v>
      </c>
      <c r="D64" s="161" t="s">
        <v>91</v>
      </c>
      <c r="E64" s="161" t="s">
        <v>207</v>
      </c>
      <c r="F64" s="160">
        <v>1.4</v>
      </c>
      <c r="G64" s="159">
        <v>1.3</v>
      </c>
      <c r="H64" s="35"/>
      <c r="I64" s="69"/>
      <c r="J64" s="158">
        <v>2.2000000000000002</v>
      </c>
      <c r="K64" s="157" t="str">
        <f t="shared" si="4"/>
        <v>*</v>
      </c>
      <c r="L64" s="205"/>
      <c r="M64" s="177"/>
      <c r="N64" s="67"/>
    </row>
    <row r="65" spans="1:14" s="8" customFormat="1" ht="18" customHeight="1" x14ac:dyDescent="0.25">
      <c r="A65" s="23"/>
      <c r="B65" s="24" t="s">
        <v>8</v>
      </c>
      <c r="C65" s="162" t="s">
        <v>91</v>
      </c>
      <c r="D65" s="161" t="s">
        <v>91</v>
      </c>
      <c r="E65" s="161" t="s">
        <v>207</v>
      </c>
      <c r="F65" s="160">
        <v>2.5</v>
      </c>
      <c r="G65" s="159">
        <v>3.7</v>
      </c>
      <c r="H65" s="35"/>
      <c r="I65" s="69"/>
      <c r="J65" s="158">
        <v>3.6</v>
      </c>
      <c r="K65" s="157" t="str">
        <f t="shared" si="4"/>
        <v>*</v>
      </c>
      <c r="L65" s="205"/>
      <c r="M65" s="177"/>
      <c r="N65" s="67"/>
    </row>
    <row r="66" spans="1:14" s="8" customFormat="1" ht="18" customHeight="1" x14ac:dyDescent="0.25">
      <c r="A66" s="23"/>
      <c r="B66" s="24" t="s">
        <v>9</v>
      </c>
      <c r="C66" s="162">
        <v>2.2831995440098933</v>
      </c>
      <c r="D66" s="161">
        <v>1.9127299493336385</v>
      </c>
      <c r="E66" s="161" t="s">
        <v>206</v>
      </c>
      <c r="F66" s="160">
        <v>1.8</v>
      </c>
      <c r="G66" s="159">
        <v>2.5</v>
      </c>
      <c r="H66" s="35"/>
      <c r="I66" s="69"/>
      <c r="J66" s="158">
        <v>2.1</v>
      </c>
      <c r="K66" s="157">
        <f t="shared" si="4"/>
        <v>9.7907208872639373E-2</v>
      </c>
      <c r="L66" s="205"/>
      <c r="M66" s="177"/>
      <c r="N66" s="67"/>
    </row>
    <row r="67" spans="1:14" s="8" customFormat="1" ht="18" customHeight="1" x14ac:dyDescent="0.25">
      <c r="A67" s="23"/>
      <c r="B67" s="24" t="s">
        <v>10</v>
      </c>
      <c r="C67" s="162">
        <v>1.9417078576398732</v>
      </c>
      <c r="D67" s="161">
        <v>2.0759216710880057</v>
      </c>
      <c r="E67" s="161">
        <v>2.2000000000000002</v>
      </c>
      <c r="F67" s="160">
        <v>1.7</v>
      </c>
      <c r="G67" s="159">
        <v>2.4</v>
      </c>
      <c r="H67" s="35"/>
      <c r="I67" s="69"/>
      <c r="J67" s="158">
        <v>2.5</v>
      </c>
      <c r="K67" s="157">
        <f t="shared" si="4"/>
        <v>0.20428435948150758</v>
      </c>
      <c r="L67" s="205"/>
      <c r="M67" s="177"/>
      <c r="N67" s="67"/>
    </row>
    <row r="68" spans="1:14" s="8" customFormat="1" ht="18" customHeight="1" x14ac:dyDescent="0.25">
      <c r="A68" s="23"/>
      <c r="B68" s="24" t="s">
        <v>11</v>
      </c>
      <c r="C68" s="162">
        <v>1.9673592556087947</v>
      </c>
      <c r="D68" s="161" t="s">
        <v>91</v>
      </c>
      <c r="E68" s="161" t="s">
        <v>206</v>
      </c>
      <c r="F68" s="160">
        <v>2.1</v>
      </c>
      <c r="G68" s="159">
        <v>3.2</v>
      </c>
      <c r="H68" s="35"/>
      <c r="I68" s="69"/>
      <c r="J68" s="158">
        <v>3</v>
      </c>
      <c r="K68" s="157" t="str">
        <f t="shared" si="4"/>
        <v>*</v>
      </c>
      <c r="L68" s="205"/>
      <c r="M68" s="177"/>
      <c r="N68" s="67"/>
    </row>
    <row r="69" spans="1:14" s="8" customFormat="1" ht="18" customHeight="1" x14ac:dyDescent="0.25">
      <c r="A69" s="23"/>
      <c r="B69" s="24" t="s">
        <v>12</v>
      </c>
      <c r="C69" s="162" t="s">
        <v>91</v>
      </c>
      <c r="D69" s="161" t="s">
        <v>91</v>
      </c>
      <c r="E69" s="161" t="s">
        <v>207</v>
      </c>
      <c r="F69" s="160">
        <v>2.5</v>
      </c>
      <c r="G69" s="159">
        <v>3.1</v>
      </c>
      <c r="H69" s="35"/>
      <c r="I69" s="69"/>
      <c r="J69" s="158">
        <v>2.6</v>
      </c>
      <c r="K69" s="157" t="str">
        <f t="shared" si="4"/>
        <v>*</v>
      </c>
      <c r="L69" s="205"/>
      <c r="M69" s="177"/>
      <c r="N69" s="67"/>
    </row>
    <row r="70" spans="1:14" s="8" customFormat="1" ht="18" customHeight="1" x14ac:dyDescent="0.25">
      <c r="A70" s="23"/>
      <c r="B70" s="24" t="s">
        <v>13</v>
      </c>
      <c r="C70" s="162" t="s">
        <v>91</v>
      </c>
      <c r="D70" s="161" t="s">
        <v>91</v>
      </c>
      <c r="E70" s="161" t="s">
        <v>207</v>
      </c>
      <c r="F70" s="160">
        <v>1.2</v>
      </c>
      <c r="G70" s="159">
        <v>2</v>
      </c>
      <c r="H70" s="35"/>
      <c r="I70" s="69"/>
      <c r="J70" s="158">
        <v>1.8</v>
      </c>
      <c r="K70" s="157" t="str">
        <f t="shared" si="4"/>
        <v>*</v>
      </c>
      <c r="L70" s="205"/>
      <c r="M70" s="177"/>
      <c r="N70" s="67"/>
    </row>
    <row r="71" spans="1:14" s="8" customFormat="1" ht="18" customHeight="1" thickBot="1" x14ac:dyDescent="0.3">
      <c r="A71" s="23"/>
      <c r="B71" s="25" t="s">
        <v>14</v>
      </c>
      <c r="C71" s="156" t="s">
        <v>91</v>
      </c>
      <c r="D71" s="155" t="s">
        <v>91</v>
      </c>
      <c r="E71" s="155" t="s">
        <v>207</v>
      </c>
      <c r="F71" s="154">
        <v>1</v>
      </c>
      <c r="G71" s="153">
        <v>1.8</v>
      </c>
      <c r="H71" s="35"/>
      <c r="I71" s="69"/>
      <c r="J71" s="152">
        <v>2.2000000000000002</v>
      </c>
      <c r="K71" s="151" t="str">
        <f t="shared" si="4"/>
        <v>*</v>
      </c>
      <c r="L71" s="205"/>
      <c r="M71" s="177"/>
      <c r="N71" s="67"/>
    </row>
    <row r="72" spans="1:14" s="8" customFormat="1" ht="12.95" customHeight="1" x14ac:dyDescent="0.25">
      <c r="A72" s="23"/>
      <c r="B72" s="44" t="s">
        <v>66</v>
      </c>
      <c r="C72" s="178"/>
      <c r="D72" s="178"/>
      <c r="E72" s="178"/>
      <c r="F72" s="178"/>
      <c r="G72" s="178"/>
      <c r="H72" s="35"/>
      <c r="I72" s="69"/>
      <c r="J72" s="178"/>
      <c r="K72" s="177"/>
      <c r="L72" s="205"/>
      <c r="M72" s="177"/>
      <c r="N72" s="67"/>
    </row>
    <row r="73" spans="1:14" ht="19.5" customHeight="1" x14ac:dyDescent="0.25">
      <c r="A73" s="9"/>
      <c r="B73" s="125" t="s">
        <v>178</v>
      </c>
      <c r="C73" s="129"/>
      <c r="D73" s="129"/>
      <c r="E73" s="129"/>
      <c r="F73" s="129"/>
      <c r="G73" s="129"/>
      <c r="H73" s="70"/>
      <c r="I73" s="70"/>
      <c r="J73" s="129"/>
      <c r="K73" s="129"/>
      <c r="L73" s="129"/>
      <c r="M73" s="129"/>
      <c r="N73" s="9"/>
    </row>
  </sheetData>
  <conditionalFormatting sqref="K42:M42">
    <cfRule type="cellIs" dxfId="89" priority="14" operator="lessThan">
      <formula>0.02</formula>
    </cfRule>
    <cfRule type="cellIs" dxfId="88" priority="15" operator="greaterThan">
      <formula>0.02</formula>
    </cfRule>
  </conditionalFormatting>
  <conditionalFormatting sqref="L22:M22">
    <cfRule type="cellIs" dxfId="87" priority="13" operator="between">
      <formula>-0.01</formula>
      <formula>0.01</formula>
    </cfRule>
  </conditionalFormatting>
  <conditionalFormatting sqref="K63:M72 K43:M44 K36:M41">
    <cfRule type="cellIs" dxfId="86" priority="10" operator="greaterThanOrEqual">
      <formula>0.001</formula>
    </cfRule>
    <cfRule type="cellIs" dxfId="85" priority="11" operator="lessThanOrEqual">
      <formula>0.001</formula>
    </cfRule>
    <cfRule type="cellIs" dxfId="84" priority="12" operator="equal">
      <formula>0</formula>
    </cfRule>
  </conditionalFormatting>
  <conditionalFormatting sqref="W15 K50:M58 K23:M31">
    <cfRule type="cellIs" dxfId="83" priority="7" operator="lessThan">
      <formula>-0.01</formula>
    </cfRule>
    <cfRule type="cellIs" dxfId="82" priority="8" operator="greaterThan">
      <formula>0.01</formula>
    </cfRule>
    <cfRule type="cellIs" dxfId="81" priority="9" operator="between">
      <formula>-0.01</formula>
      <formula>0.01</formula>
    </cfRule>
  </conditionalFormatting>
  <conditionalFormatting sqref="K6:L16">
    <cfRule type="cellIs" dxfId="80" priority="4" operator="equal">
      <formula>0</formula>
    </cfRule>
    <cfRule type="cellIs" dxfId="79" priority="5" operator="lessThanOrEqual">
      <formula>0.001</formula>
    </cfRule>
    <cfRule type="cellIs" dxfId="78" priority="6" operator="greaterThanOrEqual">
      <formula>0.001</formula>
    </cfRule>
  </conditionalFormatting>
  <conditionalFormatting sqref="P15">
    <cfRule type="cellIs" dxfId="77" priority="1" operator="lessThan">
      <formula>-0.01</formula>
    </cfRule>
    <cfRule type="cellIs" dxfId="76" priority="2" operator="greaterThan">
      <formula>0.01</formula>
    </cfRule>
    <cfRule type="cellIs" dxfId="75"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49" fitToWidth="0" orientation="portrait"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3"/>
  <sheetViews>
    <sheetView showGridLines="0" zoomScale="85"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3.140625" style="6" customWidth="1"/>
    <col min="10" max="10" width="16" style="7" customWidth="1"/>
    <col min="11" max="11" width="16.85546875" style="7" customWidth="1"/>
    <col min="12" max="12" width="2.7109375" style="7" customWidth="1"/>
    <col min="13" max="13" width="16.85546875" style="7" customWidth="1"/>
    <col min="14" max="14" width="14"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row>
    <row r="6" spans="1:30" s="8" customFormat="1" ht="18" customHeight="1" x14ac:dyDescent="0.25">
      <c r="A6" s="23"/>
      <c r="B6" s="47" t="s">
        <v>112</v>
      </c>
      <c r="C6" s="204">
        <v>3.450294</v>
      </c>
      <c r="D6" s="203">
        <v>2.7641279999999999</v>
      </c>
      <c r="E6" s="203">
        <v>3</v>
      </c>
      <c r="F6" s="202">
        <v>2.9</v>
      </c>
      <c r="G6" s="201">
        <v>3.9</v>
      </c>
      <c r="H6" s="5"/>
      <c r="I6" s="67"/>
      <c r="J6" s="200">
        <v>2.6</v>
      </c>
      <c r="K6" s="179">
        <f>+IF(ISERROR(J6/D6-1),"*",(J6/D6-1))</f>
        <v>-5.9377858044200482E-2</v>
      </c>
      <c r="L6" s="205"/>
      <c r="M6" s="219">
        <f>+SUM(E6:G6,J6)</f>
        <v>12.4</v>
      </c>
      <c r="N6" s="67"/>
      <c r="V6" s="95"/>
      <c r="W6" s="95"/>
      <c r="X6" s="95"/>
      <c r="Y6" s="95"/>
      <c r="Z6" s="95"/>
      <c r="AA6" s="95"/>
      <c r="AB6" s="95"/>
      <c r="AC6" s="95"/>
      <c r="AD6" s="95"/>
    </row>
    <row r="7" spans="1:30" s="8" customFormat="1" ht="18" customHeight="1" x14ac:dyDescent="0.25">
      <c r="A7" s="23"/>
      <c r="B7" s="48" t="s">
        <v>113</v>
      </c>
      <c r="C7" s="199">
        <v>2.4268023300000001</v>
      </c>
      <c r="D7" s="198">
        <v>1.8855333199999997</v>
      </c>
      <c r="E7" s="198">
        <v>2.1</v>
      </c>
      <c r="F7" s="197">
        <v>2</v>
      </c>
      <c r="G7" s="196">
        <v>2.7</v>
      </c>
      <c r="H7" s="5"/>
      <c r="I7" s="67"/>
      <c r="J7" s="195">
        <v>1.8</v>
      </c>
      <c r="K7" s="157">
        <f>+IF(ISERROR(J7/D7-1),"*",(J7/D7-1))</f>
        <v>-4.5362932117264165E-2</v>
      </c>
      <c r="L7" s="205"/>
      <c r="M7" s="217">
        <f>+SUM(E7:G7,J7)</f>
        <v>8.6</v>
      </c>
      <c r="N7" s="67"/>
      <c r="V7" s="95"/>
      <c r="W7" s="91"/>
      <c r="X7" s="91" t="str">
        <f>+C5</f>
        <v>TRIM 3 2015</v>
      </c>
      <c r="Y7" s="91" t="str">
        <f>+D5</f>
        <v>TRIM 4 2015</v>
      </c>
      <c r="Z7" s="91" t="str">
        <f>+E5</f>
        <v>TRIM 1 2016</v>
      </c>
      <c r="AA7" s="91" t="str">
        <f>+F5</f>
        <v>TRIM 2 2016</v>
      </c>
      <c r="AB7" s="91" t="str">
        <f>+G5</f>
        <v>TRIM 3 2016</v>
      </c>
      <c r="AC7" s="91" t="str">
        <f>+J5</f>
        <v>TRIM 4 2016</v>
      </c>
      <c r="AD7" s="91">
        <f>+I5</f>
        <v>0</v>
      </c>
    </row>
    <row r="8" spans="1:30" s="8" customFormat="1" ht="18" customHeight="1" x14ac:dyDescent="0.25">
      <c r="A8" s="23"/>
      <c r="B8" s="48" t="s">
        <v>114</v>
      </c>
      <c r="C8" s="199">
        <v>4.6113220000000004</v>
      </c>
      <c r="D8" s="198">
        <v>4.243881</v>
      </c>
      <c r="E8" s="198">
        <v>4.3</v>
      </c>
      <c r="F8" s="197">
        <v>4.3</v>
      </c>
      <c r="G8" s="196">
        <v>5.6</v>
      </c>
      <c r="H8" s="5"/>
      <c r="I8" s="67"/>
      <c r="J8" s="195">
        <v>3.8</v>
      </c>
      <c r="K8" s="157">
        <f>+IF(ISERROR(J8/D8-1),"*",(J8/D8-1))</f>
        <v>-0.10459317780116839</v>
      </c>
      <c r="L8" s="205"/>
      <c r="M8" s="217">
        <f>+SUM(E8:G8,J8)</f>
        <v>18</v>
      </c>
      <c r="N8" s="67"/>
      <c r="V8" s="95"/>
      <c r="W8" s="91" t="str">
        <f>+VLOOKUP($P$4,$B$5:$J$16,1,0)</f>
        <v>Volumen (Mio consumiciones)</v>
      </c>
      <c r="X8" s="91">
        <f>+VLOOKUP($P$4,$B$5:$J$16,2,0)</f>
        <v>3.450294</v>
      </c>
      <c r="Y8" s="91">
        <f>+VLOOKUP($P$4,$B$5:$J$16,3,0)</f>
        <v>2.7641279999999999</v>
      </c>
      <c r="Z8" s="91">
        <f>+VLOOKUP($P$4,$B$5:$J$16,4,0)</f>
        <v>3</v>
      </c>
      <c r="AA8" s="91">
        <f>+VLOOKUP($P$4,$B$5:$J$16,5,0)</f>
        <v>2.9</v>
      </c>
      <c r="AB8" s="91">
        <f>+VLOOKUP($P$4,$B$5:$J$16,6,0)</f>
        <v>3.9</v>
      </c>
      <c r="AC8" s="91">
        <f>+VLOOKUP($P$4,$B$5:$J$16,9,0)</f>
        <v>2.6</v>
      </c>
      <c r="AD8" s="95"/>
    </row>
    <row r="9" spans="1:30" s="8" customFormat="1" ht="18" customHeight="1" x14ac:dyDescent="0.25">
      <c r="A9" s="23"/>
      <c r="B9" s="48" t="s">
        <v>158</v>
      </c>
      <c r="C9" s="199">
        <v>2.5</v>
      </c>
      <c r="D9" s="198">
        <v>1.6</v>
      </c>
      <c r="E9" s="198">
        <v>1.6</v>
      </c>
      <c r="F9" s="197">
        <v>1.7</v>
      </c>
      <c r="G9" s="196">
        <v>2.5</v>
      </c>
      <c r="H9" s="5"/>
      <c r="I9" s="67"/>
      <c r="J9" s="195">
        <v>1.9</v>
      </c>
      <c r="K9" s="170">
        <f>+IF(ISERROR(J9-D9),"*",(J9-D9))</f>
        <v>0.29999999999999982</v>
      </c>
      <c r="L9" s="209"/>
      <c r="M9" s="217"/>
      <c r="N9" s="67"/>
      <c r="V9" s="95"/>
      <c r="W9" s="95"/>
      <c r="X9" s="95"/>
      <c r="Y9" s="95"/>
      <c r="Z9" s="95"/>
      <c r="AA9" s="95"/>
      <c r="AB9" s="95"/>
      <c r="AC9" s="95"/>
      <c r="AD9" s="95"/>
    </row>
    <row r="10" spans="1:30" s="8" customFormat="1" ht="18" customHeight="1" x14ac:dyDescent="0.25">
      <c r="A10" s="23"/>
      <c r="B10" s="48" t="s">
        <v>115</v>
      </c>
      <c r="C10" s="199">
        <v>2.4</v>
      </c>
      <c r="D10" s="198">
        <v>2.9</v>
      </c>
      <c r="E10" s="198">
        <v>3.2</v>
      </c>
      <c r="F10" s="197">
        <v>2.9</v>
      </c>
      <c r="G10" s="196">
        <v>2.6</v>
      </c>
      <c r="H10" s="5"/>
      <c r="I10" s="67"/>
      <c r="J10" s="195">
        <v>2.1</v>
      </c>
      <c r="K10" s="157">
        <f t="shared" ref="K10:K16" si="0">+IF(ISERROR(J10/D10-1),"*",(J10/D10-1))</f>
        <v>-0.27586206896551724</v>
      </c>
      <c r="L10" s="205"/>
      <c r="M10" s="217"/>
      <c r="N10" s="67"/>
    </row>
    <row r="11" spans="1:30" s="8" customFormat="1" ht="18" customHeight="1" x14ac:dyDescent="0.25">
      <c r="A11" s="23"/>
      <c r="B11" s="48" t="s">
        <v>108</v>
      </c>
      <c r="C11" s="199">
        <v>3.8</v>
      </c>
      <c r="D11" s="198">
        <v>4.8</v>
      </c>
      <c r="E11" s="198">
        <v>5.2</v>
      </c>
      <c r="F11" s="197">
        <v>4.8</v>
      </c>
      <c r="G11" s="196">
        <v>4.4000000000000004</v>
      </c>
      <c r="H11" s="5"/>
      <c r="I11" s="67"/>
      <c r="J11" s="195">
        <v>3.8</v>
      </c>
      <c r="K11" s="157">
        <f t="shared" si="0"/>
        <v>-0.20833333333333337</v>
      </c>
      <c r="L11" s="205"/>
      <c r="M11" s="217"/>
      <c r="N11" s="67"/>
    </row>
    <row r="12" spans="1:30" s="8" customFormat="1" ht="18" customHeight="1" x14ac:dyDescent="0.25">
      <c r="A12" s="23"/>
      <c r="B12" s="48" t="s">
        <v>109</v>
      </c>
      <c r="C12" s="199">
        <v>2.6974960595787252</v>
      </c>
      <c r="D12" s="198">
        <v>3.2749281282783436</v>
      </c>
      <c r="E12" s="198">
        <v>3.7</v>
      </c>
      <c r="F12" s="197">
        <v>3.4</v>
      </c>
      <c r="G12" s="196">
        <v>3.1</v>
      </c>
      <c r="H12" s="5"/>
      <c r="I12" s="67"/>
      <c r="J12" s="195">
        <v>2.8</v>
      </c>
      <c r="K12" s="157">
        <f t="shared" si="0"/>
        <v>-0.14501940490767884</v>
      </c>
      <c r="L12" s="205"/>
      <c r="M12" s="217"/>
      <c r="N12" s="67"/>
    </row>
    <row r="13" spans="1:30" s="8" customFormat="1" ht="18" customHeight="1" x14ac:dyDescent="0.25">
      <c r="A13" s="23"/>
      <c r="B13" s="48" t="s">
        <v>110</v>
      </c>
      <c r="C13" s="199">
        <v>1.61</v>
      </c>
      <c r="D13" s="198">
        <v>1.64</v>
      </c>
      <c r="E13" s="198">
        <v>1.6</v>
      </c>
      <c r="F13" s="197">
        <v>1.7</v>
      </c>
      <c r="G13" s="196">
        <v>1.7</v>
      </c>
      <c r="H13" s="5"/>
      <c r="I13" s="67"/>
      <c r="J13" s="195">
        <v>1.9</v>
      </c>
      <c r="K13" s="157">
        <f t="shared" si="0"/>
        <v>0.15853658536585358</v>
      </c>
      <c r="L13" s="205"/>
      <c r="M13" s="217"/>
      <c r="N13" s="67"/>
    </row>
    <row r="14" spans="1:30" s="8" customFormat="1" ht="18" customHeight="1" x14ac:dyDescent="0.25">
      <c r="A14" s="23"/>
      <c r="B14" s="49" t="s">
        <v>156</v>
      </c>
      <c r="C14" s="239">
        <v>6.7784177096746265E-2</v>
      </c>
      <c r="D14" s="223">
        <v>5.2663762274028823E-2</v>
      </c>
      <c r="E14" s="223">
        <v>0.1</v>
      </c>
      <c r="F14" s="222">
        <v>0.1</v>
      </c>
      <c r="G14" s="221">
        <v>0.1</v>
      </c>
      <c r="H14" s="126"/>
      <c r="I14" s="127"/>
      <c r="J14" s="220">
        <v>0.1</v>
      </c>
      <c r="K14" s="157">
        <f t="shared" si="0"/>
        <v>0.89883889190566024</v>
      </c>
      <c r="L14" s="205"/>
      <c r="M14" s="217">
        <f>+SUM(E14:G14,J14)</f>
        <v>0.4</v>
      </c>
      <c r="N14" s="67"/>
    </row>
    <row r="15" spans="1:30" s="8" customFormat="1" ht="18" customHeight="1" x14ac:dyDescent="0.25">
      <c r="A15" s="23"/>
      <c r="B15" s="49" t="s">
        <v>116</v>
      </c>
      <c r="C15" s="199">
        <v>0.12880104128551836</v>
      </c>
      <c r="D15" s="198">
        <v>0.11853343440426062</v>
      </c>
      <c r="E15" s="198">
        <v>0.1</v>
      </c>
      <c r="F15" s="197">
        <v>0.1</v>
      </c>
      <c r="G15" s="196">
        <v>0.2</v>
      </c>
      <c r="H15" s="5"/>
      <c r="I15" s="67"/>
      <c r="J15" s="195">
        <v>0.1</v>
      </c>
      <c r="K15" s="157">
        <f t="shared" si="0"/>
        <v>-0.15635617492573417</v>
      </c>
      <c r="L15" s="205"/>
      <c r="M15" s="217">
        <f>+SUM(E15:G15,J15)</f>
        <v>0.5</v>
      </c>
      <c r="N15" s="67"/>
    </row>
    <row r="16" spans="1:30" s="8" customFormat="1" ht="18" customHeight="1" thickBot="1" x14ac:dyDescent="0.3">
      <c r="A16" s="23"/>
      <c r="B16" s="50" t="s">
        <v>111</v>
      </c>
      <c r="C16" s="194">
        <v>1.9001638258687512</v>
      </c>
      <c r="D16" s="193">
        <v>2.2507589523795848</v>
      </c>
      <c r="E16" s="193">
        <v>2</v>
      </c>
      <c r="F16" s="192">
        <v>2.2000000000000002</v>
      </c>
      <c r="G16" s="191">
        <v>2.1</v>
      </c>
      <c r="H16" s="5"/>
      <c r="I16" s="67"/>
      <c r="J16" s="190">
        <v>2</v>
      </c>
      <c r="K16" s="151">
        <f t="shared" si="0"/>
        <v>-0.11141084304673021</v>
      </c>
      <c r="L16" s="205"/>
      <c r="M16" s="215">
        <f>+M8/M7</f>
        <v>2.0930232558139537</v>
      </c>
      <c r="N16" s="67"/>
    </row>
    <row r="17" spans="1:19" s="8" customFormat="1" ht="12.95" customHeight="1" x14ac:dyDescent="0.25">
      <c r="A17" s="23"/>
      <c r="B17" s="43" t="s">
        <v>161</v>
      </c>
      <c r="C17" s="189"/>
      <c r="D17" s="189"/>
      <c r="E17" s="189"/>
      <c r="F17" s="189"/>
      <c r="G17" s="189"/>
      <c r="H17" s="5"/>
      <c r="I17" s="67"/>
      <c r="J17" s="189"/>
      <c r="K17" s="189"/>
      <c r="L17" s="214"/>
      <c r="M17" s="189"/>
      <c r="N17" s="67"/>
    </row>
    <row r="18" spans="1:19" s="8" customFormat="1" ht="12.95" customHeight="1" x14ac:dyDescent="0.25">
      <c r="A18" s="23"/>
      <c r="B18" s="43" t="s">
        <v>157</v>
      </c>
      <c r="C18" s="189"/>
      <c r="D18" s="189"/>
      <c r="E18" s="189"/>
      <c r="F18" s="189"/>
      <c r="G18" s="189"/>
      <c r="H18" s="5"/>
      <c r="I18" s="67"/>
      <c r="J18" s="189"/>
      <c r="K18" s="189"/>
      <c r="L18" s="214"/>
      <c r="M18" s="189"/>
      <c r="N18" s="67"/>
    </row>
    <row r="19" spans="1:19" ht="12.95" customHeight="1" x14ac:dyDescent="0.25">
      <c r="A19" s="1"/>
      <c r="B19" s="43"/>
      <c r="C19" s="147"/>
      <c r="D19" s="147"/>
      <c r="E19" s="147"/>
      <c r="F19" s="147"/>
      <c r="G19" s="147"/>
      <c r="H19"/>
      <c r="I19" s="9"/>
      <c r="J19" s="147"/>
      <c r="K19" s="147"/>
      <c r="L19" s="128"/>
      <c r="M19" s="147"/>
      <c r="N19" s="9"/>
    </row>
    <row r="20" spans="1:19" ht="24.75" customHeight="1" x14ac:dyDescent="0.25">
      <c r="A20" s="1"/>
      <c r="B20" s="12"/>
      <c r="C20" s="13"/>
      <c r="D20" s="13"/>
      <c r="E20" s="13"/>
      <c r="F20" s="13"/>
      <c r="G20" s="13"/>
      <c r="H20" s="9"/>
      <c r="I20" s="9"/>
      <c r="J20" s="13"/>
      <c r="K20" s="13"/>
      <c r="L20" s="13"/>
      <c r="M20" s="13"/>
      <c r="N20" s="9"/>
      <c r="P20" s="110"/>
      <c r="Q20" s="110"/>
      <c r="R20" s="110"/>
      <c r="S20" s="110"/>
    </row>
    <row r="21" spans="1:19" ht="29.25" customHeight="1" thickBot="1" x14ac:dyDescent="0.3">
      <c r="A21" s="1"/>
      <c r="B21" s="12"/>
      <c r="C21" s="13"/>
      <c r="D21" s="13"/>
      <c r="E21" s="13"/>
      <c r="F21" s="13"/>
      <c r="G21" s="13"/>
      <c r="H21" s="9"/>
      <c r="I21" s="9"/>
      <c r="J21" s="13"/>
      <c r="K21" s="13"/>
      <c r="L21" s="13"/>
      <c r="M21" s="13"/>
      <c r="N21" s="9"/>
      <c r="P21" s="110"/>
      <c r="Q21" s="110"/>
      <c r="R21" s="110"/>
      <c r="S21" s="110"/>
    </row>
    <row r="22" spans="1:19"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19" s="8" customFormat="1" ht="18" customHeight="1" x14ac:dyDescent="0.25">
      <c r="A23" s="23"/>
      <c r="B23" s="26" t="s">
        <v>6</v>
      </c>
      <c r="C23" s="176">
        <v>100</v>
      </c>
      <c r="D23" s="175">
        <v>100</v>
      </c>
      <c r="E23" s="175">
        <v>100</v>
      </c>
      <c r="F23" s="174">
        <v>100</v>
      </c>
      <c r="G23" s="173">
        <v>100</v>
      </c>
      <c r="H23" s="35"/>
      <c r="I23" s="69"/>
      <c r="J23" s="172">
        <v>100</v>
      </c>
      <c r="K23" s="171">
        <f t="shared" ref="K23:K28" si="1">+IF(ISERROR(J23-D23),"*",(J23-D23))</f>
        <v>0</v>
      </c>
      <c r="L23" s="211"/>
      <c r="M23" s="211"/>
      <c r="N23" s="67"/>
      <c r="P23" s="111"/>
      <c r="Q23" s="111"/>
      <c r="R23" s="111"/>
      <c r="S23" s="111"/>
    </row>
    <row r="24" spans="1:19" s="8" customFormat="1" ht="18" customHeight="1" x14ac:dyDescent="0.25">
      <c r="A24" s="23"/>
      <c r="B24" s="28" t="s">
        <v>17</v>
      </c>
      <c r="C24" s="162" t="s">
        <v>91</v>
      </c>
      <c r="D24" s="161" t="s">
        <v>91</v>
      </c>
      <c r="E24" s="161" t="s">
        <v>207</v>
      </c>
      <c r="F24" s="160">
        <v>0.7</v>
      </c>
      <c r="G24" s="159">
        <v>0.4</v>
      </c>
      <c r="H24" s="35"/>
      <c r="I24" s="69"/>
      <c r="J24" s="158">
        <v>2.2000000000000002</v>
      </c>
      <c r="K24" s="170" t="str">
        <f t="shared" si="1"/>
        <v>*</v>
      </c>
      <c r="L24" s="209"/>
      <c r="M24" s="209"/>
      <c r="N24" s="67"/>
      <c r="P24" s="111"/>
      <c r="Q24" s="111"/>
      <c r="R24" s="111"/>
      <c r="S24" s="111"/>
    </row>
    <row r="25" spans="1:19" s="8" customFormat="1" ht="18" customHeight="1" x14ac:dyDescent="0.25">
      <c r="A25" s="23"/>
      <c r="B25" s="29" t="s">
        <v>0</v>
      </c>
      <c r="C25" s="162" t="s">
        <v>91</v>
      </c>
      <c r="D25" s="161" t="s">
        <v>91</v>
      </c>
      <c r="E25" s="161" t="s">
        <v>207</v>
      </c>
      <c r="F25" s="160">
        <v>8.4</v>
      </c>
      <c r="G25" s="159">
        <v>9.3000000000000007</v>
      </c>
      <c r="H25" s="35"/>
      <c r="I25" s="69"/>
      <c r="J25" s="158">
        <v>10</v>
      </c>
      <c r="K25" s="170" t="str">
        <f t="shared" si="1"/>
        <v>*</v>
      </c>
      <c r="L25" s="209"/>
      <c r="M25" s="209"/>
      <c r="N25" s="67"/>
      <c r="P25" s="111"/>
      <c r="Q25" s="111"/>
      <c r="R25" s="111"/>
      <c r="S25" s="111"/>
    </row>
    <row r="26" spans="1:19" s="8" customFormat="1" ht="18" customHeight="1" x14ac:dyDescent="0.25">
      <c r="A26" s="23"/>
      <c r="B26" s="29" t="s">
        <v>1</v>
      </c>
      <c r="C26" s="162" t="s">
        <v>91</v>
      </c>
      <c r="D26" s="161" t="s">
        <v>91</v>
      </c>
      <c r="E26" s="161" t="s">
        <v>207</v>
      </c>
      <c r="F26" s="160">
        <v>1</v>
      </c>
      <c r="G26" s="159">
        <v>1.3</v>
      </c>
      <c r="H26" s="35"/>
      <c r="I26" s="69"/>
      <c r="J26" s="158">
        <v>1.9</v>
      </c>
      <c r="K26" s="170" t="str">
        <f t="shared" si="1"/>
        <v>*</v>
      </c>
      <c r="L26" s="209"/>
      <c r="M26" s="209"/>
      <c r="N26" s="67"/>
      <c r="P26" s="111"/>
      <c r="Q26" s="111"/>
      <c r="R26" s="111"/>
      <c r="S26" s="111"/>
    </row>
    <row r="27" spans="1:19" s="8" customFormat="1" ht="18" customHeight="1" x14ac:dyDescent="0.25">
      <c r="A27" s="23"/>
      <c r="B27" s="29" t="s">
        <v>2</v>
      </c>
      <c r="C27" s="162">
        <v>21.142517130424249</v>
      </c>
      <c r="D27" s="161" t="s">
        <v>91</v>
      </c>
      <c r="E27" s="161">
        <v>15.9</v>
      </c>
      <c r="F27" s="160">
        <v>13.2</v>
      </c>
      <c r="G27" s="159">
        <v>18.7</v>
      </c>
      <c r="H27" s="35"/>
      <c r="I27" s="69"/>
      <c r="J27" s="158">
        <v>20.9</v>
      </c>
      <c r="K27" s="170" t="str">
        <f t="shared" si="1"/>
        <v>*</v>
      </c>
      <c r="L27" s="209"/>
      <c r="M27" s="209"/>
      <c r="N27" s="67"/>
      <c r="P27" s="111"/>
      <c r="Q27" s="111"/>
      <c r="R27" s="111"/>
      <c r="S27" s="111"/>
    </row>
    <row r="28" spans="1:19" s="8" customFormat="1" ht="18" customHeight="1" thickBot="1" x14ac:dyDescent="0.3">
      <c r="A28" s="23"/>
      <c r="B28" s="30" t="s">
        <v>3</v>
      </c>
      <c r="C28" s="156">
        <v>67.210620312355999</v>
      </c>
      <c r="D28" s="155">
        <v>74.308715081211872</v>
      </c>
      <c r="E28" s="155">
        <v>74.8</v>
      </c>
      <c r="F28" s="154">
        <v>76.7</v>
      </c>
      <c r="G28" s="153">
        <v>70.2</v>
      </c>
      <c r="H28" s="35"/>
      <c r="I28" s="69"/>
      <c r="J28" s="152">
        <v>64.900000000000006</v>
      </c>
      <c r="K28" s="169">
        <f t="shared" si="1"/>
        <v>-9.4087150812118665</v>
      </c>
      <c r="L28" s="209"/>
      <c r="M28" s="209"/>
      <c r="N28" s="67"/>
      <c r="P28" s="111"/>
      <c r="Q28" s="111"/>
      <c r="R28" s="111"/>
      <c r="S28" s="111"/>
    </row>
    <row r="29" spans="1:19" ht="8.25" customHeight="1" thickBot="1" x14ac:dyDescent="0.3">
      <c r="A29" s="1"/>
      <c r="B29" s="32"/>
      <c r="C29" s="186"/>
      <c r="D29" s="186"/>
      <c r="E29" s="186"/>
      <c r="F29" s="186"/>
      <c r="G29" s="186"/>
      <c r="H29" s="36"/>
      <c r="I29" s="70"/>
      <c r="J29" s="186"/>
      <c r="K29" s="188"/>
      <c r="L29" s="213"/>
      <c r="M29" s="213"/>
      <c r="N29" s="9"/>
      <c r="P29" s="110"/>
      <c r="Q29" s="110"/>
      <c r="R29" s="110"/>
      <c r="S29" s="110"/>
    </row>
    <row r="30" spans="1:19" s="8" customFormat="1" ht="18" customHeight="1" x14ac:dyDescent="0.25">
      <c r="A30" s="23"/>
      <c r="B30" s="31" t="s">
        <v>4</v>
      </c>
      <c r="C30" s="184">
        <v>61.149687533873923</v>
      </c>
      <c r="D30" s="183">
        <v>60.644550469442805</v>
      </c>
      <c r="E30" s="183">
        <v>61.4</v>
      </c>
      <c r="F30" s="182">
        <v>55.8</v>
      </c>
      <c r="G30" s="181">
        <v>55.1</v>
      </c>
      <c r="H30" s="35"/>
      <c r="I30" s="69"/>
      <c r="J30" s="180">
        <v>47.8</v>
      </c>
      <c r="K30" s="187">
        <f>+IF(ISERROR(J30-D30),"*",(J30-D30))</f>
        <v>-12.844550469442808</v>
      </c>
      <c r="L30" s="209"/>
      <c r="M30" s="209"/>
      <c r="N30" s="67"/>
      <c r="P30" s="111"/>
      <c r="Q30" s="111"/>
      <c r="R30" s="111"/>
      <c r="S30" s="111"/>
    </row>
    <row r="31" spans="1:19" s="8" customFormat="1" ht="18" customHeight="1" thickBot="1" x14ac:dyDescent="0.3">
      <c r="A31" s="23"/>
      <c r="B31" s="30" t="s">
        <v>5</v>
      </c>
      <c r="C31" s="156">
        <v>38.850312466126077</v>
      </c>
      <c r="D31" s="155" t="s">
        <v>91</v>
      </c>
      <c r="E31" s="155">
        <v>38.6</v>
      </c>
      <c r="F31" s="154">
        <v>44.2</v>
      </c>
      <c r="G31" s="153">
        <v>44.9</v>
      </c>
      <c r="H31" s="35"/>
      <c r="I31" s="69"/>
      <c r="J31" s="152">
        <v>52.2</v>
      </c>
      <c r="K31" s="169" t="str">
        <f>+IF(ISERROR(J31-D31),"*",(J31-D31))</f>
        <v>*</v>
      </c>
      <c r="L31" s="209"/>
      <c r="M31" s="209"/>
      <c r="N31" s="67"/>
    </row>
    <row r="32" spans="1:19" ht="12.95" customHeight="1" x14ac:dyDescent="0.25">
      <c r="A32"/>
      <c r="B32" s="44" t="s">
        <v>66</v>
      </c>
      <c r="C32"/>
      <c r="D32"/>
      <c r="E32"/>
      <c r="F32"/>
      <c r="G32"/>
      <c r="H32"/>
      <c r="I32" s="9"/>
      <c r="J32"/>
      <c r="K32"/>
      <c r="L32" s="9"/>
      <c r="M32"/>
      <c r="N32" s="9"/>
    </row>
    <row r="33" spans="1:14" ht="12.95" customHeight="1" x14ac:dyDescent="0.25">
      <c r="A33" s="1"/>
      <c r="B33" s="125" t="s">
        <v>178</v>
      </c>
      <c r="C33" s="147"/>
      <c r="D33" s="147"/>
      <c r="E33" s="147"/>
      <c r="F33" s="147"/>
      <c r="G33" s="147"/>
      <c r="H33"/>
      <c r="I33" s="9"/>
      <c r="J33" s="147"/>
      <c r="K33" s="147"/>
      <c r="L33" s="128"/>
      <c r="M33" s="147"/>
      <c r="N33" s="9"/>
    </row>
    <row r="34" spans="1:14" ht="29.25" customHeight="1" thickBot="1" x14ac:dyDescent="0.3">
      <c r="A34" s="1"/>
      <c r="B34" s="12"/>
      <c r="C34" s="13"/>
      <c r="D34" s="13"/>
      <c r="E34" s="13"/>
      <c r="F34" s="13"/>
      <c r="G34" s="13"/>
      <c r="H34" s="9"/>
      <c r="I34" s="9"/>
      <c r="J34" s="13"/>
      <c r="K34" s="13"/>
      <c r="L34" s="13"/>
      <c r="M34" s="13"/>
      <c r="N34" s="9"/>
    </row>
    <row r="35" spans="1:14" ht="50.1" customHeight="1" thickBot="1" x14ac:dyDescent="0.3">
      <c r="A35" s="1"/>
      <c r="B35" s="4" t="s">
        <v>15</v>
      </c>
      <c r="C35" s="45" t="s">
        <v>90</v>
      </c>
      <c r="D35" s="46" t="s">
        <v>192</v>
      </c>
      <c r="E35" s="46" t="s">
        <v>205</v>
      </c>
      <c r="F35" s="130" t="s">
        <v>204</v>
      </c>
      <c r="G35" s="71" t="s">
        <v>200</v>
      </c>
      <c r="H35"/>
      <c r="I35" s="9"/>
      <c r="J35" s="45" t="s">
        <v>201</v>
      </c>
      <c r="K35" s="81" t="s">
        <v>203</v>
      </c>
      <c r="L35" s="132"/>
      <c r="M35" s="132"/>
      <c r="N35" s="9"/>
    </row>
    <row r="36" spans="1:14" s="8" customFormat="1" ht="18" customHeight="1" x14ac:dyDescent="0.25">
      <c r="A36" s="23"/>
      <c r="B36" s="26" t="s">
        <v>6</v>
      </c>
      <c r="C36" s="168">
        <v>2.6974960595787252</v>
      </c>
      <c r="D36" s="167">
        <v>3.2749281282783436</v>
      </c>
      <c r="E36" s="167">
        <v>3.7</v>
      </c>
      <c r="F36" s="166">
        <v>3.4</v>
      </c>
      <c r="G36" s="165">
        <v>3.1</v>
      </c>
      <c r="H36" s="35"/>
      <c r="I36" s="69"/>
      <c r="J36" s="164">
        <v>2.8</v>
      </c>
      <c r="K36" s="163">
        <f t="shared" ref="K36:K41" si="2">+IF(ISERROR(J36/D36-1),"*",(J36/D36-1))</f>
        <v>-0.14501940490767884</v>
      </c>
      <c r="L36" s="207"/>
      <c r="M36" s="207"/>
      <c r="N36" s="67"/>
    </row>
    <row r="37" spans="1:14" s="8" customFormat="1" ht="18" customHeight="1" x14ac:dyDescent="0.25">
      <c r="A37" s="23"/>
      <c r="B37" s="28" t="s">
        <v>17</v>
      </c>
      <c r="C37" s="162" t="s">
        <v>91</v>
      </c>
      <c r="D37" s="161" t="s">
        <v>91</v>
      </c>
      <c r="E37" s="161" t="s">
        <v>207</v>
      </c>
      <c r="F37" s="160">
        <v>1.8</v>
      </c>
      <c r="G37" s="159">
        <v>0.4</v>
      </c>
      <c r="H37" s="35"/>
      <c r="I37" s="69"/>
      <c r="J37" s="158">
        <v>0.5</v>
      </c>
      <c r="K37" s="157" t="str">
        <f t="shared" si="2"/>
        <v>*</v>
      </c>
      <c r="L37" s="205"/>
      <c r="M37" s="205"/>
      <c r="N37" s="67"/>
    </row>
    <row r="38" spans="1:14" s="8" customFormat="1" ht="18" customHeight="1" x14ac:dyDescent="0.25">
      <c r="A38" s="23"/>
      <c r="B38" s="29" t="s">
        <v>0</v>
      </c>
      <c r="C38" s="162" t="s">
        <v>91</v>
      </c>
      <c r="D38" s="161" t="s">
        <v>91</v>
      </c>
      <c r="E38" s="161" t="s">
        <v>207</v>
      </c>
      <c r="F38" s="160">
        <v>12.4</v>
      </c>
      <c r="G38" s="159">
        <v>35.799999999999997</v>
      </c>
      <c r="H38" s="35"/>
      <c r="I38" s="69"/>
      <c r="J38" s="158" t="s">
        <v>209</v>
      </c>
      <c r="K38" s="157" t="str">
        <f t="shared" si="2"/>
        <v>*</v>
      </c>
      <c r="L38" s="205"/>
      <c r="M38" s="205"/>
      <c r="N38" s="67"/>
    </row>
    <row r="39" spans="1:14" s="8" customFormat="1" ht="18" customHeight="1" x14ac:dyDescent="0.25">
      <c r="A39" s="23"/>
      <c r="B39" s="29" t="s">
        <v>1</v>
      </c>
      <c r="C39" s="162" t="s">
        <v>91</v>
      </c>
      <c r="D39" s="161" t="s">
        <v>91</v>
      </c>
      <c r="E39" s="161" t="s">
        <v>207</v>
      </c>
      <c r="F39" s="160">
        <v>0.8</v>
      </c>
      <c r="G39" s="159">
        <v>0.9</v>
      </c>
      <c r="H39" s="35"/>
      <c r="I39" s="69"/>
      <c r="J39" s="158">
        <v>0.7</v>
      </c>
      <c r="K39" s="157" t="str">
        <f t="shared" si="2"/>
        <v>*</v>
      </c>
      <c r="L39" s="205"/>
      <c r="M39" s="205"/>
      <c r="N39" s="67"/>
    </row>
    <row r="40" spans="1:14" s="8" customFormat="1" ht="18" customHeight="1" x14ac:dyDescent="0.25">
      <c r="A40" s="23"/>
      <c r="B40" s="29" t="s">
        <v>2</v>
      </c>
      <c r="C40" s="162">
        <v>1.6855948480579592</v>
      </c>
      <c r="D40" s="161" t="s">
        <v>91</v>
      </c>
      <c r="E40" s="161" t="s">
        <v>206</v>
      </c>
      <c r="F40" s="160">
        <v>1.5</v>
      </c>
      <c r="G40" s="159">
        <v>1.8</v>
      </c>
      <c r="H40" s="35"/>
      <c r="I40" s="69"/>
      <c r="J40" s="158">
        <v>1.9</v>
      </c>
      <c r="K40" s="157" t="str">
        <f t="shared" si="2"/>
        <v>*</v>
      </c>
      <c r="L40" s="205"/>
      <c r="M40" s="205"/>
      <c r="N40" s="67"/>
    </row>
    <row r="41" spans="1:14" s="8" customFormat="1" ht="18" customHeight="1" thickBot="1" x14ac:dyDescent="0.3">
      <c r="A41" s="23"/>
      <c r="B41" s="30" t="s">
        <v>3</v>
      </c>
      <c r="C41" s="156">
        <v>2.8532088016655925</v>
      </c>
      <c r="D41" s="155">
        <v>3.8115770732229226</v>
      </c>
      <c r="E41" s="155">
        <v>1.4</v>
      </c>
      <c r="F41" s="154">
        <v>3.9</v>
      </c>
      <c r="G41" s="153">
        <v>3.3</v>
      </c>
      <c r="H41" s="35"/>
      <c r="I41" s="69"/>
      <c r="J41" s="152">
        <v>3</v>
      </c>
      <c r="K41" s="151">
        <f t="shared" si="2"/>
        <v>-0.21292421945876705</v>
      </c>
      <c r="L41" s="205"/>
      <c r="M41" s="177"/>
      <c r="N41" s="67"/>
    </row>
    <row r="42" spans="1:14" ht="15.75" thickBot="1" x14ac:dyDescent="0.3">
      <c r="A42" s="1"/>
      <c r="B42" s="32"/>
      <c r="C42" s="186"/>
      <c r="D42" s="186"/>
      <c r="E42" s="186"/>
      <c r="F42" s="186"/>
      <c r="G42" s="186"/>
      <c r="H42" s="36"/>
      <c r="I42" s="70"/>
      <c r="J42" s="186"/>
      <c r="K42" s="185"/>
      <c r="L42" s="212"/>
      <c r="M42" s="185"/>
      <c r="N42" s="9"/>
    </row>
    <row r="43" spans="1:14" s="8" customFormat="1" ht="18" customHeight="1" x14ac:dyDescent="0.25">
      <c r="A43" s="23"/>
      <c r="B43" s="31" t="s">
        <v>4</v>
      </c>
      <c r="C43" s="184">
        <v>2.5678143781698481</v>
      </c>
      <c r="D43" s="183">
        <v>3.012624756893453</v>
      </c>
      <c r="E43" s="183">
        <v>1.8</v>
      </c>
      <c r="F43" s="182">
        <v>3.2</v>
      </c>
      <c r="G43" s="181">
        <v>3.1</v>
      </c>
      <c r="H43" s="35"/>
      <c r="I43" s="69"/>
      <c r="J43" s="180">
        <v>2.4</v>
      </c>
      <c r="K43" s="179">
        <f>+IF(ISERROR(J43/D43-1),"*",(J43/D43-1))</f>
        <v>-0.20335249369894215</v>
      </c>
      <c r="L43" s="205"/>
      <c r="M43" s="177"/>
      <c r="N43" s="67"/>
    </row>
    <row r="44" spans="1:14" s="8" customFormat="1" ht="18" customHeight="1" thickBot="1" x14ac:dyDescent="0.3">
      <c r="A44" s="23"/>
      <c r="B44" s="30" t="s">
        <v>5</v>
      </c>
      <c r="C44" s="156">
        <v>2.9083124760566976</v>
      </c>
      <c r="D44" s="155" t="s">
        <v>91</v>
      </c>
      <c r="E44" s="155" t="s">
        <v>206</v>
      </c>
      <c r="F44" s="154">
        <v>3.6</v>
      </c>
      <c r="G44" s="153">
        <v>3.1</v>
      </c>
      <c r="H44" s="35"/>
      <c r="I44" s="69"/>
      <c r="J44" s="152">
        <v>3.2</v>
      </c>
      <c r="K44" s="151" t="str">
        <f>+IF(ISERROR(J44/D44-1),"*",(J44/D44-1))</f>
        <v>*</v>
      </c>
      <c r="L44" s="205"/>
      <c r="M44" s="177"/>
      <c r="N44" s="67"/>
    </row>
    <row r="45" spans="1:14" ht="12.95" customHeight="1" x14ac:dyDescent="0.25">
      <c r="A45" s="1"/>
      <c r="B45" s="44" t="s">
        <v>66</v>
      </c>
      <c r="C45" s="38"/>
      <c r="D45" s="38"/>
      <c r="E45" s="38"/>
      <c r="F45" s="38"/>
      <c r="G45" s="38"/>
      <c r="H45" s="36"/>
      <c r="I45" s="70"/>
      <c r="J45" s="38"/>
      <c r="K45" s="38"/>
      <c r="L45" s="129"/>
      <c r="M45" s="38"/>
      <c r="N45" s="9"/>
    </row>
    <row r="46" spans="1:14" ht="12.95" customHeight="1" x14ac:dyDescent="0.25">
      <c r="A46" s="1"/>
      <c r="B46" s="125" t="s">
        <v>178</v>
      </c>
      <c r="C46" s="38"/>
      <c r="D46" s="38"/>
      <c r="E46" s="38"/>
      <c r="F46" s="38"/>
      <c r="G46" s="38"/>
      <c r="H46" s="36"/>
      <c r="I46" s="70"/>
      <c r="J46" s="38"/>
      <c r="K46" s="38"/>
      <c r="L46" s="129"/>
      <c r="M46" s="38"/>
      <c r="N46" s="9"/>
    </row>
    <row r="47" spans="1:14" ht="24.75" customHeight="1" x14ac:dyDescent="0.25">
      <c r="A47" s="1"/>
      <c r="B47" s="12"/>
      <c r="C47" s="13"/>
      <c r="D47" s="13"/>
      <c r="E47" s="13"/>
      <c r="F47" s="13"/>
      <c r="G47" s="13"/>
      <c r="H47" s="9"/>
      <c r="I47" s="9"/>
      <c r="J47" s="13"/>
      <c r="K47" s="13"/>
      <c r="L47" s="13"/>
      <c r="M47" s="13"/>
      <c r="N47" s="9"/>
    </row>
    <row r="48" spans="1:14" ht="27.75" customHeight="1" thickBot="1" x14ac:dyDescent="0.3">
      <c r="A48" s="1"/>
      <c r="B48" s="12"/>
      <c r="C48" s="13"/>
      <c r="D48" s="13"/>
      <c r="E48" s="13"/>
      <c r="F48" s="13"/>
      <c r="G48" s="13"/>
      <c r="H48" s="9"/>
      <c r="I48" s="9"/>
      <c r="J48" s="13"/>
      <c r="K48" s="13"/>
      <c r="L48" s="13"/>
      <c r="M48" s="13"/>
      <c r="N48" s="9"/>
    </row>
    <row r="49" spans="1:14" ht="50.1" customHeight="1" thickBot="1" x14ac:dyDescent="0.3">
      <c r="A49" s="1"/>
      <c r="B49" s="4" t="s">
        <v>25</v>
      </c>
      <c r="C49" s="45" t="s">
        <v>90</v>
      </c>
      <c r="D49" s="46" t="s">
        <v>192</v>
      </c>
      <c r="E49" s="46" t="s">
        <v>205</v>
      </c>
      <c r="F49" s="130" t="s">
        <v>204</v>
      </c>
      <c r="G49" s="71" t="s">
        <v>200</v>
      </c>
      <c r="H49"/>
      <c r="I49" s="9"/>
      <c r="J49" s="45" t="s">
        <v>201</v>
      </c>
      <c r="K49" s="81" t="s">
        <v>203</v>
      </c>
      <c r="L49" s="132"/>
      <c r="M49" s="132"/>
      <c r="N49" s="9"/>
    </row>
    <row r="50" spans="1:14" s="8" customFormat="1" ht="18" customHeight="1" x14ac:dyDescent="0.25">
      <c r="A50" s="23"/>
      <c r="B50" s="26" t="s">
        <v>6</v>
      </c>
      <c r="C50" s="176">
        <v>100</v>
      </c>
      <c r="D50" s="175">
        <v>100</v>
      </c>
      <c r="E50" s="175">
        <v>100</v>
      </c>
      <c r="F50" s="174">
        <v>100</v>
      </c>
      <c r="G50" s="173">
        <v>100</v>
      </c>
      <c r="H50" s="5"/>
      <c r="I50" s="67"/>
      <c r="J50" s="172">
        <v>100</v>
      </c>
      <c r="K50" s="171">
        <f t="shared" ref="K50:K58" si="3">+IF(ISERROR(J50-D50),"*",(J50-D50))</f>
        <v>0</v>
      </c>
      <c r="L50" s="211"/>
      <c r="M50" s="210"/>
      <c r="N50" s="67"/>
    </row>
    <row r="51" spans="1:14" s="8" customFormat="1" ht="18" customHeight="1" x14ac:dyDescent="0.25">
      <c r="A51" s="23"/>
      <c r="B51" s="24" t="s">
        <v>7</v>
      </c>
      <c r="C51" s="162" t="s">
        <v>91</v>
      </c>
      <c r="D51" s="161" t="s">
        <v>91</v>
      </c>
      <c r="E51" s="161" t="s">
        <v>207</v>
      </c>
      <c r="F51" s="160">
        <v>6.3</v>
      </c>
      <c r="G51" s="159">
        <v>5.9</v>
      </c>
      <c r="H51" s="5"/>
      <c r="I51" s="67"/>
      <c r="J51" s="158">
        <v>5.9</v>
      </c>
      <c r="K51" s="170" t="str">
        <f t="shared" si="3"/>
        <v>*</v>
      </c>
      <c r="L51" s="209"/>
      <c r="M51" s="208"/>
      <c r="N51" s="67"/>
    </row>
    <row r="52" spans="1:14" s="8" customFormat="1" ht="18" customHeight="1" x14ac:dyDescent="0.25">
      <c r="A52" s="23"/>
      <c r="B52" s="24" t="s">
        <v>8</v>
      </c>
      <c r="C52" s="162" t="s">
        <v>91</v>
      </c>
      <c r="D52" s="161" t="s">
        <v>91</v>
      </c>
      <c r="E52" s="161" t="s">
        <v>207</v>
      </c>
      <c r="F52" s="160">
        <v>5.7</v>
      </c>
      <c r="G52" s="159">
        <v>16.7</v>
      </c>
      <c r="H52" s="35"/>
      <c r="I52" s="69"/>
      <c r="J52" s="158">
        <v>9.8000000000000007</v>
      </c>
      <c r="K52" s="170" t="str">
        <f t="shared" si="3"/>
        <v>*</v>
      </c>
      <c r="L52" s="209"/>
      <c r="M52" s="208"/>
      <c r="N52" s="67"/>
    </row>
    <row r="53" spans="1:14" s="8" customFormat="1" ht="18" customHeight="1" x14ac:dyDescent="0.25">
      <c r="A53" s="23"/>
      <c r="B53" s="24" t="s">
        <v>9</v>
      </c>
      <c r="C53" s="162" t="s">
        <v>91</v>
      </c>
      <c r="D53" s="161" t="s">
        <v>91</v>
      </c>
      <c r="E53" s="161" t="s">
        <v>207</v>
      </c>
      <c r="F53" s="160">
        <v>11</v>
      </c>
      <c r="G53" s="159">
        <v>9.4</v>
      </c>
      <c r="H53" s="35"/>
      <c r="I53" s="69"/>
      <c r="J53" s="158">
        <v>12.3</v>
      </c>
      <c r="K53" s="170" t="str">
        <f t="shared" si="3"/>
        <v>*</v>
      </c>
      <c r="L53" s="209"/>
      <c r="M53" s="208"/>
      <c r="N53" s="67"/>
    </row>
    <row r="54" spans="1:14" s="8" customFormat="1" ht="18" customHeight="1" x14ac:dyDescent="0.25">
      <c r="A54" s="23"/>
      <c r="B54" s="24" t="s">
        <v>10</v>
      </c>
      <c r="C54" s="162" t="s">
        <v>91</v>
      </c>
      <c r="D54" s="161" t="s">
        <v>91</v>
      </c>
      <c r="E54" s="161" t="s">
        <v>207</v>
      </c>
      <c r="F54" s="160">
        <v>16.8</v>
      </c>
      <c r="G54" s="159">
        <v>13.7</v>
      </c>
      <c r="H54" s="35"/>
      <c r="I54" s="69"/>
      <c r="J54" s="158">
        <v>18.100000000000001</v>
      </c>
      <c r="K54" s="170" t="str">
        <f t="shared" si="3"/>
        <v>*</v>
      </c>
      <c r="L54" s="209"/>
      <c r="M54" s="208"/>
      <c r="N54" s="67"/>
    </row>
    <row r="55" spans="1:14" s="8" customFormat="1" ht="18" customHeight="1" x14ac:dyDescent="0.25">
      <c r="A55" s="23"/>
      <c r="B55" s="24" t="s">
        <v>11</v>
      </c>
      <c r="C55" s="162" t="s">
        <v>91</v>
      </c>
      <c r="D55" s="161" t="s">
        <v>91</v>
      </c>
      <c r="E55" s="161" t="s">
        <v>207</v>
      </c>
      <c r="F55" s="160">
        <v>14.5</v>
      </c>
      <c r="G55" s="159">
        <v>18.2</v>
      </c>
      <c r="H55" s="35"/>
      <c r="I55" s="69"/>
      <c r="J55" s="158">
        <v>15.7</v>
      </c>
      <c r="K55" s="170" t="str">
        <f t="shared" si="3"/>
        <v>*</v>
      </c>
      <c r="L55" s="209"/>
      <c r="M55" s="208"/>
      <c r="N55" s="67"/>
    </row>
    <row r="56" spans="1:14" s="8" customFormat="1" ht="18" customHeight="1" x14ac:dyDescent="0.25">
      <c r="A56" s="23"/>
      <c r="B56" s="24" t="s">
        <v>12</v>
      </c>
      <c r="C56" s="162" t="s">
        <v>91</v>
      </c>
      <c r="D56" s="161" t="s">
        <v>91</v>
      </c>
      <c r="E56" s="161" t="s">
        <v>207</v>
      </c>
      <c r="F56" s="160">
        <v>0.7</v>
      </c>
      <c r="G56" s="159">
        <v>2</v>
      </c>
      <c r="H56" s="35"/>
      <c r="I56" s="69"/>
      <c r="J56" s="158">
        <v>1.8</v>
      </c>
      <c r="K56" s="170" t="str">
        <f t="shared" si="3"/>
        <v>*</v>
      </c>
      <c r="L56" s="209"/>
      <c r="M56" s="208"/>
      <c r="N56" s="67"/>
    </row>
    <row r="57" spans="1:14" s="8" customFormat="1" ht="18" customHeight="1" x14ac:dyDescent="0.25">
      <c r="A57" s="23"/>
      <c r="B57" s="24" t="s">
        <v>13</v>
      </c>
      <c r="C57" s="162" t="s">
        <v>91</v>
      </c>
      <c r="D57" s="161" t="s">
        <v>91</v>
      </c>
      <c r="E57" s="161" t="s">
        <v>207</v>
      </c>
      <c r="F57" s="160">
        <v>21.6</v>
      </c>
      <c r="G57" s="159">
        <v>22.5</v>
      </c>
      <c r="H57" s="35"/>
      <c r="I57" s="69"/>
      <c r="J57" s="158">
        <v>16.3</v>
      </c>
      <c r="K57" s="170" t="str">
        <f t="shared" si="3"/>
        <v>*</v>
      </c>
      <c r="L57" s="209"/>
      <c r="M57" s="208"/>
      <c r="N57" s="67"/>
    </row>
    <row r="58" spans="1:14" s="8" customFormat="1" ht="18" customHeight="1" thickBot="1" x14ac:dyDescent="0.3">
      <c r="A58" s="23"/>
      <c r="B58" s="25" t="s">
        <v>14</v>
      </c>
      <c r="C58" s="156" t="s">
        <v>91</v>
      </c>
      <c r="D58" s="155" t="s">
        <v>91</v>
      </c>
      <c r="E58" s="155" t="s">
        <v>207</v>
      </c>
      <c r="F58" s="154">
        <v>23.5</v>
      </c>
      <c r="G58" s="153">
        <v>11.6</v>
      </c>
      <c r="H58" s="35"/>
      <c r="I58" s="69"/>
      <c r="J58" s="152">
        <v>20</v>
      </c>
      <c r="K58" s="169" t="str">
        <f t="shared" si="3"/>
        <v>*</v>
      </c>
      <c r="L58" s="209"/>
      <c r="M58" s="208"/>
      <c r="N58" s="67"/>
    </row>
    <row r="59" spans="1:14" ht="12.95" customHeight="1" x14ac:dyDescent="0.25">
      <c r="A59" s="1"/>
      <c r="B59" s="44" t="s">
        <v>66</v>
      </c>
      <c r="C59" s="38"/>
      <c r="D59" s="38"/>
      <c r="E59" s="38"/>
      <c r="F59" s="38"/>
      <c r="G59" s="38"/>
      <c r="H59" s="36"/>
      <c r="I59" s="70"/>
      <c r="J59" s="38"/>
      <c r="K59" s="38"/>
      <c r="L59" s="129"/>
      <c r="M59" s="38"/>
      <c r="N59" s="9"/>
    </row>
    <row r="60" spans="1:14" ht="12.95" customHeight="1" x14ac:dyDescent="0.25">
      <c r="A60" s="1"/>
      <c r="B60" s="125" t="s">
        <v>178</v>
      </c>
      <c r="C60" s="38"/>
      <c r="D60" s="38"/>
      <c r="E60" s="38"/>
      <c r="F60" s="38"/>
      <c r="G60" s="38"/>
      <c r="H60" s="36"/>
      <c r="I60" s="70"/>
      <c r="J60" s="38"/>
      <c r="K60" s="38"/>
      <c r="L60" s="129"/>
      <c r="M60" s="38"/>
      <c r="N60" s="9"/>
    </row>
    <row r="61" spans="1:14" ht="24.75" customHeight="1" thickBot="1" x14ac:dyDescent="0.3">
      <c r="A61" s="1"/>
      <c r="B61" s="12"/>
      <c r="C61" s="13"/>
      <c r="D61" s="13"/>
      <c r="E61" s="13"/>
      <c r="F61" s="13"/>
      <c r="G61" s="13"/>
      <c r="H61" s="9"/>
      <c r="I61" s="9"/>
      <c r="J61" s="13"/>
      <c r="K61" s="13"/>
      <c r="L61" s="13"/>
      <c r="M61" s="13"/>
      <c r="N61" s="9"/>
    </row>
    <row r="62" spans="1:14" ht="50.1" customHeight="1" thickBot="1" x14ac:dyDescent="0.3">
      <c r="A62" s="1"/>
      <c r="B62" s="4" t="s">
        <v>15</v>
      </c>
      <c r="C62" s="45" t="s">
        <v>90</v>
      </c>
      <c r="D62" s="46" t="s">
        <v>192</v>
      </c>
      <c r="E62" s="46" t="s">
        <v>205</v>
      </c>
      <c r="F62" s="130" t="s">
        <v>204</v>
      </c>
      <c r="G62" s="71" t="s">
        <v>200</v>
      </c>
      <c r="H62"/>
      <c r="I62" s="9"/>
      <c r="J62" s="45" t="s">
        <v>201</v>
      </c>
      <c r="K62" s="81" t="s">
        <v>203</v>
      </c>
      <c r="L62" s="132"/>
      <c r="M62" s="132"/>
      <c r="N62" s="9"/>
    </row>
    <row r="63" spans="1:14" s="8" customFormat="1" ht="18" customHeight="1" x14ac:dyDescent="0.25">
      <c r="A63" s="23"/>
      <c r="B63" s="26" t="s">
        <v>6</v>
      </c>
      <c r="C63" s="168">
        <v>2.6974960595787252</v>
      </c>
      <c r="D63" s="167">
        <v>3.2749281282783436</v>
      </c>
      <c r="E63" s="167">
        <v>3.7</v>
      </c>
      <c r="F63" s="166">
        <v>3.4</v>
      </c>
      <c r="G63" s="165">
        <v>3.1</v>
      </c>
      <c r="H63" s="5"/>
      <c r="I63" s="67"/>
      <c r="J63" s="164">
        <v>2.8</v>
      </c>
      <c r="K63" s="163">
        <f t="shared" ref="K63:K71" si="4">+IF(ISERROR(J63/D63-1),"*",(J63/D63-1))</f>
        <v>-0.14501940490767884</v>
      </c>
      <c r="L63" s="207"/>
      <c r="M63" s="206"/>
      <c r="N63" s="67"/>
    </row>
    <row r="64" spans="1:14" s="8" customFormat="1" ht="18" customHeight="1" x14ac:dyDescent="0.25">
      <c r="A64" s="23"/>
      <c r="B64" s="24" t="s">
        <v>7</v>
      </c>
      <c r="C64" s="162" t="s">
        <v>91</v>
      </c>
      <c r="D64" s="161" t="s">
        <v>91</v>
      </c>
      <c r="E64" s="161" t="s">
        <v>207</v>
      </c>
      <c r="F64" s="160">
        <v>1.7</v>
      </c>
      <c r="G64" s="159">
        <v>0.9</v>
      </c>
      <c r="H64" s="35"/>
      <c r="I64" s="69"/>
      <c r="J64" s="158">
        <v>1.3</v>
      </c>
      <c r="K64" s="157" t="str">
        <f t="shared" si="4"/>
        <v>*</v>
      </c>
      <c r="L64" s="205"/>
      <c r="M64" s="177"/>
      <c r="N64" s="67"/>
    </row>
    <row r="65" spans="1:14" s="8" customFormat="1" ht="18" customHeight="1" x14ac:dyDescent="0.25">
      <c r="A65" s="23"/>
      <c r="B65" s="24" t="s">
        <v>8</v>
      </c>
      <c r="C65" s="162" t="s">
        <v>91</v>
      </c>
      <c r="D65" s="161" t="s">
        <v>91</v>
      </c>
      <c r="E65" s="161" t="s">
        <v>207</v>
      </c>
      <c r="F65" s="160">
        <v>0.7</v>
      </c>
      <c r="G65" s="159">
        <v>1.4</v>
      </c>
      <c r="H65" s="35"/>
      <c r="I65" s="69"/>
      <c r="J65" s="158">
        <v>0.9</v>
      </c>
      <c r="K65" s="157" t="str">
        <f t="shared" si="4"/>
        <v>*</v>
      </c>
      <c r="L65" s="205"/>
      <c r="M65" s="177"/>
      <c r="N65" s="67"/>
    </row>
    <row r="66" spans="1:14" s="8" customFormat="1" ht="18" customHeight="1" x14ac:dyDescent="0.25">
      <c r="A66" s="23"/>
      <c r="B66" s="24" t="s">
        <v>9</v>
      </c>
      <c r="C66" s="162" t="s">
        <v>91</v>
      </c>
      <c r="D66" s="161" t="s">
        <v>91</v>
      </c>
      <c r="E66" s="161" t="s">
        <v>207</v>
      </c>
      <c r="F66" s="160">
        <v>1.6</v>
      </c>
      <c r="G66" s="159">
        <v>1.4</v>
      </c>
      <c r="H66" s="35"/>
      <c r="I66" s="69"/>
      <c r="J66" s="158">
        <v>1.4</v>
      </c>
      <c r="K66" s="157" t="str">
        <f t="shared" si="4"/>
        <v>*</v>
      </c>
      <c r="L66" s="205"/>
      <c r="M66" s="177"/>
      <c r="N66" s="67"/>
    </row>
    <row r="67" spans="1:14" s="8" customFormat="1" ht="18" customHeight="1" x14ac:dyDescent="0.25">
      <c r="A67" s="23"/>
      <c r="B67" s="24" t="s">
        <v>10</v>
      </c>
      <c r="C67" s="162" t="s">
        <v>91</v>
      </c>
      <c r="D67" s="161" t="s">
        <v>91</v>
      </c>
      <c r="E67" s="161" t="s">
        <v>207</v>
      </c>
      <c r="F67" s="160">
        <v>2.7</v>
      </c>
      <c r="G67" s="159">
        <v>4.4000000000000004</v>
      </c>
      <c r="H67" s="35"/>
      <c r="I67" s="69"/>
      <c r="J67" s="158">
        <v>2.9</v>
      </c>
      <c r="K67" s="157" t="str">
        <f t="shared" si="4"/>
        <v>*</v>
      </c>
      <c r="L67" s="205"/>
      <c r="M67" s="177"/>
      <c r="N67" s="67"/>
    </row>
    <row r="68" spans="1:14" s="8" customFormat="1" ht="18" customHeight="1" x14ac:dyDescent="0.25">
      <c r="A68" s="23"/>
      <c r="B68" s="24" t="s">
        <v>11</v>
      </c>
      <c r="C68" s="162" t="s">
        <v>91</v>
      </c>
      <c r="D68" s="161" t="s">
        <v>91</v>
      </c>
      <c r="E68" s="161" t="s">
        <v>207</v>
      </c>
      <c r="F68" s="160">
        <v>2.6</v>
      </c>
      <c r="G68" s="159">
        <v>3.5</v>
      </c>
      <c r="H68" s="35"/>
      <c r="I68" s="69"/>
      <c r="J68" s="158">
        <v>2.8</v>
      </c>
      <c r="K68" s="157" t="str">
        <f t="shared" si="4"/>
        <v>*</v>
      </c>
      <c r="L68" s="205"/>
      <c r="M68" s="177"/>
      <c r="N68" s="67"/>
    </row>
    <row r="69" spans="1:14" s="8" customFormat="1" ht="18" customHeight="1" x14ac:dyDescent="0.25">
      <c r="A69" s="23"/>
      <c r="B69" s="24" t="s">
        <v>12</v>
      </c>
      <c r="C69" s="162" t="s">
        <v>91</v>
      </c>
      <c r="D69" s="161" t="s">
        <v>91</v>
      </c>
      <c r="E69" s="161" t="s">
        <v>207</v>
      </c>
      <c r="F69" s="160">
        <v>0.7</v>
      </c>
      <c r="G69" s="159">
        <v>1.4</v>
      </c>
      <c r="H69" s="35"/>
      <c r="I69" s="69"/>
      <c r="J69" s="158">
        <v>1.2</v>
      </c>
      <c r="K69" s="157" t="str">
        <f t="shared" si="4"/>
        <v>*</v>
      </c>
      <c r="L69" s="205"/>
      <c r="M69" s="177"/>
      <c r="N69" s="67"/>
    </row>
    <row r="70" spans="1:14" s="8" customFormat="1" ht="18" customHeight="1" x14ac:dyDescent="0.25">
      <c r="A70" s="23"/>
      <c r="B70" s="24" t="s">
        <v>13</v>
      </c>
      <c r="C70" s="162" t="s">
        <v>91</v>
      </c>
      <c r="D70" s="161" t="s">
        <v>91</v>
      </c>
      <c r="E70" s="161" t="s">
        <v>207</v>
      </c>
      <c r="F70" s="160">
        <v>7.1</v>
      </c>
      <c r="G70" s="159">
        <v>11.9</v>
      </c>
      <c r="H70" s="35"/>
      <c r="I70" s="69"/>
      <c r="J70" s="158">
        <v>5.2</v>
      </c>
      <c r="K70" s="157" t="str">
        <f t="shared" si="4"/>
        <v>*</v>
      </c>
      <c r="L70" s="205"/>
      <c r="M70" s="177"/>
      <c r="N70" s="67"/>
    </row>
    <row r="71" spans="1:14" s="8" customFormat="1" ht="18" customHeight="1" thickBot="1" x14ac:dyDescent="0.3">
      <c r="A71" s="23"/>
      <c r="B71" s="25" t="s">
        <v>14</v>
      </c>
      <c r="C71" s="156" t="s">
        <v>91</v>
      </c>
      <c r="D71" s="155" t="s">
        <v>91</v>
      </c>
      <c r="E71" s="155" t="s">
        <v>207</v>
      </c>
      <c r="F71" s="154">
        <v>23.5</v>
      </c>
      <c r="G71" s="153">
        <v>8.1</v>
      </c>
      <c r="H71" s="35"/>
      <c r="I71" s="69"/>
      <c r="J71" s="152" t="s">
        <v>209</v>
      </c>
      <c r="K71" s="151" t="str">
        <f t="shared" si="4"/>
        <v>*</v>
      </c>
      <c r="L71" s="205"/>
      <c r="M71" s="177"/>
      <c r="N71" s="67"/>
    </row>
    <row r="72" spans="1:14" s="8" customFormat="1" ht="12.95" customHeight="1" x14ac:dyDescent="0.25">
      <c r="A72" s="23"/>
      <c r="B72" s="44" t="s">
        <v>66</v>
      </c>
      <c r="C72" s="178"/>
      <c r="D72" s="178"/>
      <c r="E72" s="178"/>
      <c r="F72" s="178"/>
      <c r="G72" s="178"/>
      <c r="H72" s="35"/>
      <c r="I72" s="69"/>
      <c r="J72" s="178"/>
      <c r="K72" s="177"/>
      <c r="L72" s="205"/>
      <c r="M72" s="177"/>
      <c r="N72" s="67"/>
    </row>
    <row r="73" spans="1:14" ht="19.5" customHeight="1" x14ac:dyDescent="0.25">
      <c r="A73" s="9"/>
      <c r="B73" s="125" t="s">
        <v>178</v>
      </c>
      <c r="C73" s="129"/>
      <c r="D73" s="129"/>
      <c r="E73" s="129"/>
      <c r="F73" s="129"/>
      <c r="G73" s="129"/>
      <c r="H73" s="70"/>
      <c r="I73" s="70"/>
      <c r="J73" s="129"/>
      <c r="K73" s="129"/>
      <c r="L73" s="129"/>
      <c r="M73" s="129"/>
      <c r="N73" s="9"/>
    </row>
  </sheetData>
  <conditionalFormatting sqref="K42:M42">
    <cfRule type="cellIs" dxfId="74" priority="14" operator="lessThan">
      <formula>0.02</formula>
    </cfRule>
    <cfRule type="cellIs" dxfId="73" priority="15" operator="greaterThan">
      <formula>0.02</formula>
    </cfRule>
  </conditionalFormatting>
  <conditionalFormatting sqref="L22:M22">
    <cfRule type="cellIs" dxfId="72" priority="13" operator="between">
      <formula>-0.01</formula>
      <formula>0.01</formula>
    </cfRule>
  </conditionalFormatting>
  <conditionalFormatting sqref="K63:M72 K43:M44 K36:M41">
    <cfRule type="cellIs" dxfId="71" priority="10" operator="greaterThanOrEqual">
      <formula>0.001</formula>
    </cfRule>
    <cfRule type="cellIs" dxfId="70" priority="11" operator="lessThanOrEqual">
      <formula>0.001</formula>
    </cfRule>
    <cfRule type="cellIs" dxfId="69" priority="12" operator="equal">
      <formula>0</formula>
    </cfRule>
  </conditionalFormatting>
  <conditionalFormatting sqref="W15 K50:M58 K23:M31">
    <cfRule type="cellIs" dxfId="68" priority="7" operator="lessThan">
      <formula>-0.01</formula>
    </cfRule>
    <cfRule type="cellIs" dxfId="67" priority="8" operator="greaterThan">
      <formula>0.01</formula>
    </cfRule>
    <cfRule type="cellIs" dxfId="66" priority="9" operator="between">
      <formula>-0.01</formula>
      <formula>0.01</formula>
    </cfRule>
  </conditionalFormatting>
  <conditionalFormatting sqref="K6:L16">
    <cfRule type="cellIs" dxfId="65" priority="4" operator="equal">
      <formula>0</formula>
    </cfRule>
    <cfRule type="cellIs" dxfId="64" priority="5" operator="lessThanOrEqual">
      <formula>0.001</formula>
    </cfRule>
    <cfRule type="cellIs" dxfId="63" priority="6" operator="greaterThanOrEqual">
      <formula>0.001</formula>
    </cfRule>
  </conditionalFormatting>
  <conditionalFormatting sqref="P15">
    <cfRule type="cellIs" dxfId="62" priority="1" operator="lessThan">
      <formula>-0.01</formula>
    </cfRule>
    <cfRule type="cellIs" dxfId="61" priority="2" operator="greaterThan">
      <formula>0.01</formula>
    </cfRule>
    <cfRule type="cellIs" dxfId="60"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49" fitToWidth="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2"/>
  <sheetViews>
    <sheetView showGridLines="0" showRowColHeaders="0" zoomScale="42"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4.28515625" style="6" customWidth="1"/>
    <col min="10" max="10" width="16" style="7" customWidth="1"/>
    <col min="11" max="11" width="16.85546875" style="7" customWidth="1"/>
    <col min="12" max="12" width="3.5703125" style="7" customWidth="1"/>
    <col min="13" max="13" width="16.85546875" style="7" customWidth="1"/>
    <col min="14" max="14" width="10.42578125" style="6" customWidth="1"/>
    <col min="15" max="15" width="1.5703125" style="6" customWidth="1"/>
    <col min="16" max="16" width="41.85546875" style="6" customWidth="1"/>
    <col min="17" max="16384" width="11.42578125" style="6"/>
  </cols>
  <sheetData>
    <row r="1" spans="1:39" ht="52.5" customHeight="1" x14ac:dyDescent="0.25">
      <c r="A1" s="1"/>
      <c r="B1" s="10"/>
      <c r="C1" s="11"/>
      <c r="D1" s="11"/>
      <c r="E1" s="11"/>
      <c r="F1" s="11"/>
      <c r="G1" s="11"/>
      <c r="H1"/>
      <c r="I1" s="9"/>
      <c r="J1" s="11"/>
      <c r="K1" s="11"/>
      <c r="L1" s="11"/>
      <c r="M1" s="11"/>
      <c r="N1" s="9"/>
      <c r="T1" s="134"/>
      <c r="U1" s="134"/>
      <c r="V1" s="134"/>
      <c r="W1" s="134"/>
      <c r="X1" s="134"/>
      <c r="Y1" s="134"/>
      <c r="Z1" s="134"/>
      <c r="AA1" s="134"/>
      <c r="AB1" s="134"/>
      <c r="AC1" s="134"/>
      <c r="AD1" s="134"/>
      <c r="AE1" s="134"/>
      <c r="AF1" s="134"/>
      <c r="AG1" s="134"/>
      <c r="AH1" s="134"/>
      <c r="AI1" s="134"/>
      <c r="AJ1" s="134"/>
      <c r="AK1" s="134"/>
      <c r="AL1" s="134"/>
    </row>
    <row r="2" spans="1:39" ht="28.5" x14ac:dyDescent="0.45">
      <c r="A2" s="1"/>
      <c r="B2" s="3"/>
      <c r="C2" s="2"/>
      <c r="D2" s="2"/>
      <c r="E2" s="2"/>
      <c r="F2" s="2"/>
      <c r="G2" s="2"/>
      <c r="H2" s="1"/>
      <c r="I2" s="9"/>
      <c r="J2" s="2"/>
      <c r="K2" s="2"/>
      <c r="L2" s="128"/>
      <c r="M2" s="2"/>
      <c r="N2" s="9"/>
      <c r="T2" s="134"/>
      <c r="U2" s="134"/>
      <c r="V2" s="134"/>
      <c r="W2" s="134"/>
      <c r="X2" s="134"/>
      <c r="Y2" s="134"/>
      <c r="Z2" s="134"/>
      <c r="AA2" s="134"/>
      <c r="AB2" s="134"/>
      <c r="AC2" s="134"/>
      <c r="AD2" s="134"/>
      <c r="AE2" s="134"/>
      <c r="AF2" s="134"/>
      <c r="AG2" s="134"/>
      <c r="AH2" s="134"/>
      <c r="AI2" s="134"/>
      <c r="AJ2" s="134"/>
      <c r="AK2" s="134"/>
      <c r="AL2" s="134"/>
    </row>
    <row r="3" spans="1:39" ht="24" customHeight="1" x14ac:dyDescent="0.3">
      <c r="A3" s="1"/>
      <c r="B3" s="14"/>
      <c r="C3" s="2"/>
      <c r="D3" s="2"/>
      <c r="E3" s="2"/>
      <c r="F3" s="2"/>
      <c r="G3" s="2"/>
      <c r="H3" s="1"/>
      <c r="I3" s="9"/>
      <c r="J3" s="2"/>
      <c r="K3" s="2"/>
      <c r="L3" s="128"/>
      <c r="M3" s="2"/>
      <c r="N3" s="9"/>
      <c r="T3" s="134"/>
      <c r="U3" s="134"/>
      <c r="V3" s="134"/>
      <c r="W3" s="134"/>
      <c r="X3" s="134"/>
      <c r="Y3" s="134"/>
      <c r="Z3" s="134"/>
      <c r="AA3" s="134"/>
      <c r="AB3" s="134"/>
      <c r="AC3" s="134"/>
      <c r="AD3" s="134"/>
      <c r="AE3" s="134"/>
      <c r="AF3" s="134"/>
      <c r="AG3" s="134"/>
      <c r="AH3" s="134"/>
      <c r="AI3" s="134"/>
      <c r="AJ3" s="134"/>
      <c r="AK3" s="134"/>
      <c r="AL3" s="134"/>
    </row>
    <row r="4" spans="1:39" ht="18.75" customHeight="1" thickBot="1" x14ac:dyDescent="0.3">
      <c r="A4" s="1"/>
      <c r="B4"/>
      <c r="C4"/>
      <c r="D4"/>
      <c r="E4"/>
      <c r="F4"/>
      <c r="G4"/>
      <c r="H4" s="1"/>
      <c r="I4" s="9"/>
      <c r="J4"/>
      <c r="K4"/>
      <c r="L4" s="9"/>
      <c r="M4"/>
      <c r="N4" s="9"/>
      <c r="P4" s="90" t="s">
        <v>101</v>
      </c>
      <c r="T4" s="134"/>
      <c r="U4" s="134"/>
      <c r="V4" s="134"/>
      <c r="W4" s="134"/>
      <c r="X4" s="134"/>
      <c r="Y4" s="134"/>
      <c r="Z4" s="134"/>
      <c r="AA4" s="134"/>
      <c r="AB4" s="134"/>
      <c r="AC4" s="134"/>
      <c r="AD4" s="134"/>
      <c r="AE4" s="134"/>
      <c r="AF4" s="134"/>
      <c r="AG4" s="134"/>
      <c r="AH4" s="134"/>
      <c r="AI4" s="134"/>
      <c r="AJ4" s="134"/>
      <c r="AK4" s="134"/>
      <c r="AL4" s="134"/>
    </row>
    <row r="5" spans="1:39" ht="50.1" customHeight="1" thickBot="1" x14ac:dyDescent="0.3">
      <c r="A5" s="1"/>
      <c r="B5"/>
      <c r="C5" s="45" t="s">
        <v>90</v>
      </c>
      <c r="D5" s="46" t="s">
        <v>192</v>
      </c>
      <c r="E5" s="46" t="s">
        <v>205</v>
      </c>
      <c r="F5" s="130" t="s">
        <v>204</v>
      </c>
      <c r="G5" s="71" t="s">
        <v>200</v>
      </c>
      <c r="H5"/>
      <c r="I5" s="9"/>
      <c r="J5" s="45" t="s">
        <v>201</v>
      </c>
      <c r="K5" s="81" t="s">
        <v>203</v>
      </c>
      <c r="L5"/>
      <c r="M5" s="131" t="s">
        <v>202</v>
      </c>
      <c r="N5" s="9"/>
      <c r="T5" s="134"/>
      <c r="U5" s="134"/>
      <c r="V5" s="134"/>
      <c r="W5" s="91"/>
      <c r="X5" s="91"/>
      <c r="Y5" s="91"/>
      <c r="Z5" s="91"/>
      <c r="AA5" s="91"/>
      <c r="AB5" s="91"/>
      <c r="AC5" s="91"/>
      <c r="AD5" s="91"/>
      <c r="AE5" s="91"/>
      <c r="AF5" s="91"/>
      <c r="AG5" s="91"/>
      <c r="AH5" s="91"/>
      <c r="AI5" s="91"/>
      <c r="AJ5" s="91"/>
      <c r="AK5" s="91"/>
      <c r="AL5" s="134"/>
    </row>
    <row r="6" spans="1:39" s="8" customFormat="1" ht="18" customHeight="1" x14ac:dyDescent="0.25">
      <c r="A6" s="23"/>
      <c r="B6" s="47" t="s">
        <v>112</v>
      </c>
      <c r="C6" s="204">
        <v>1608.225858</v>
      </c>
      <c r="D6" s="203">
        <v>1089.5148389999999</v>
      </c>
      <c r="E6" s="203">
        <v>985.44736899999998</v>
      </c>
      <c r="F6" s="202">
        <v>975.52461000000005</v>
      </c>
      <c r="G6" s="201">
        <v>1496.311921</v>
      </c>
      <c r="H6" s="5"/>
      <c r="I6" s="67"/>
      <c r="J6" s="200">
        <v>952.71161900000004</v>
      </c>
      <c r="K6" s="179">
        <f>+IF(ISERROR(J6/D6-1),"*",(J6/D6-1))</f>
        <v>-0.12556342979739799</v>
      </c>
      <c r="L6" s="205"/>
      <c r="M6" s="219">
        <f>+SUM(E6:G6,J6)</f>
        <v>4409.9955190000001</v>
      </c>
      <c r="N6" s="67"/>
      <c r="T6" s="135"/>
      <c r="U6" s="135"/>
      <c r="V6" s="135"/>
      <c r="W6" s="95"/>
      <c r="X6" s="95"/>
      <c r="Y6" s="95"/>
      <c r="Z6" s="95"/>
      <c r="AA6" s="95"/>
      <c r="AB6" s="95"/>
      <c r="AC6" s="95"/>
      <c r="AD6" s="95"/>
      <c r="AE6" s="95"/>
      <c r="AF6" s="95"/>
      <c r="AG6" s="95"/>
      <c r="AH6" s="95"/>
      <c r="AI6" s="95"/>
      <c r="AJ6" s="95"/>
      <c r="AK6" s="95"/>
      <c r="AL6" s="135"/>
    </row>
    <row r="7" spans="1:39" s="8" customFormat="1" ht="18" customHeight="1" x14ac:dyDescent="0.25">
      <c r="A7" s="23"/>
      <c r="B7" s="48" t="s">
        <v>113</v>
      </c>
      <c r="C7" s="199">
        <v>724.91613963999987</v>
      </c>
      <c r="D7" s="198">
        <v>471.90271371</v>
      </c>
      <c r="E7" s="198">
        <v>430.19884969999998</v>
      </c>
      <c r="F7" s="197">
        <v>431.87520375999998</v>
      </c>
      <c r="G7" s="196">
        <v>684.26242636000006</v>
      </c>
      <c r="H7" s="5"/>
      <c r="I7" s="67"/>
      <c r="J7" s="195">
        <v>431.34295654999994</v>
      </c>
      <c r="K7" s="157">
        <f>+IF(ISERROR(J7/D7-1),"*",(J7/D7-1))</f>
        <v>-8.5949404361606141E-2</v>
      </c>
      <c r="L7" s="205"/>
      <c r="M7" s="217">
        <f>+SUM(E7:G7,J7)</f>
        <v>1977.6794363700001</v>
      </c>
      <c r="N7" s="67"/>
      <c r="T7" s="135"/>
      <c r="U7" s="135"/>
      <c r="V7" s="135"/>
      <c r="W7" s="91"/>
      <c r="X7" s="91" t="str">
        <f>+C5</f>
        <v>TRIM 3 2015</v>
      </c>
      <c r="Y7" s="91" t="str">
        <f>+D5</f>
        <v>TRIM 4 2015</v>
      </c>
      <c r="Z7" s="91" t="str">
        <f>+E5</f>
        <v>TRIM 1 2016</v>
      </c>
      <c r="AA7" s="91" t="str">
        <f>+F5</f>
        <v>TRIM 2 2016</v>
      </c>
      <c r="AB7" s="91" t="str">
        <f>+G5</f>
        <v>TRIM 3 2016</v>
      </c>
      <c r="AC7" s="91" t="str">
        <f>+J5</f>
        <v>TRIM 4 2016</v>
      </c>
      <c r="AD7" s="95"/>
      <c r="AE7" s="95"/>
      <c r="AF7" s="95"/>
      <c r="AG7" s="95"/>
      <c r="AH7" s="95"/>
      <c r="AI7" s="95"/>
      <c r="AJ7" s="95"/>
      <c r="AK7" s="95"/>
      <c r="AL7" s="135"/>
    </row>
    <row r="8" spans="1:39" s="8" customFormat="1" ht="18" customHeight="1" x14ac:dyDescent="0.25">
      <c r="A8" s="23"/>
      <c r="B8" s="48" t="s">
        <v>114</v>
      </c>
      <c r="C8" s="199">
        <v>3063.2453820000001</v>
      </c>
      <c r="D8" s="198">
        <v>2319.246126</v>
      </c>
      <c r="E8" s="198">
        <v>1909.992896</v>
      </c>
      <c r="F8" s="197">
        <v>1796.383286</v>
      </c>
      <c r="G8" s="196">
        <v>2835.851075</v>
      </c>
      <c r="H8" s="5"/>
      <c r="I8" s="67"/>
      <c r="J8" s="195">
        <v>1935.4038109999999</v>
      </c>
      <c r="K8" s="157">
        <f>+IF(ISERROR(J8/D8-1),"*",(J8/D8-1))</f>
        <v>-0.16550305321066217</v>
      </c>
      <c r="L8" s="205"/>
      <c r="M8" s="217">
        <f>+SUM(E8:G8,J8)</f>
        <v>8477.6310680000006</v>
      </c>
      <c r="N8" s="67"/>
      <c r="T8" s="135"/>
      <c r="U8" s="135"/>
      <c r="V8" s="135"/>
      <c r="W8" s="91" t="str">
        <f>+VLOOKUP($P$4,$B$5:$J$16,1,0)</f>
        <v>Volumen (Mio consumiciones)</v>
      </c>
      <c r="X8" s="91">
        <f>+VLOOKUP($P$4,$B$5:$J$16,2,0)</f>
        <v>1608.225858</v>
      </c>
      <c r="Y8" s="91">
        <f>+VLOOKUP($P$4,$B$5:$J$16,3,0)</f>
        <v>1089.5148389999999</v>
      </c>
      <c r="Z8" s="91">
        <f>+VLOOKUP($P$4,$B$5:$J$16,4,0)</f>
        <v>985.44736899999998</v>
      </c>
      <c r="AA8" s="91">
        <f>+VLOOKUP($P$4,$B$5:$J$16,5,0)</f>
        <v>975.52461000000005</v>
      </c>
      <c r="AB8" s="91">
        <f>+VLOOKUP($P$4,$B$5:$J$16,6,0)</f>
        <v>1496.311921</v>
      </c>
      <c r="AC8" s="91">
        <f>+VLOOKUP($P$4,$B$5:$J$16,9,0)</f>
        <v>952.71161900000004</v>
      </c>
      <c r="AD8" s="95"/>
      <c r="AE8" s="95"/>
      <c r="AF8" s="95"/>
      <c r="AG8" s="95"/>
      <c r="AH8" s="95"/>
      <c r="AI8" s="95"/>
      <c r="AJ8" s="95"/>
      <c r="AK8" s="95"/>
      <c r="AL8" s="135"/>
    </row>
    <row r="9" spans="1:39" s="8" customFormat="1" ht="18" customHeight="1" x14ac:dyDescent="0.25">
      <c r="A9" s="23"/>
      <c r="B9" s="48" t="s">
        <v>158</v>
      </c>
      <c r="C9" s="199">
        <v>96.1</v>
      </c>
      <c r="D9" s="198">
        <v>92.4</v>
      </c>
      <c r="E9" s="198">
        <v>91.3</v>
      </c>
      <c r="F9" s="197">
        <v>91.9</v>
      </c>
      <c r="G9" s="196">
        <v>94.6</v>
      </c>
      <c r="H9" s="5"/>
      <c r="I9" s="67"/>
      <c r="J9" s="195">
        <v>90.2</v>
      </c>
      <c r="K9" s="170">
        <f>+IF(ISERROR(J9-D9),"*",(J9-D9))</f>
        <v>-2.2000000000000028</v>
      </c>
      <c r="L9" s="209"/>
      <c r="M9" s="217"/>
      <c r="N9" s="67"/>
      <c r="T9" s="135"/>
      <c r="U9" s="135"/>
      <c r="V9" s="135"/>
      <c r="W9" s="95"/>
      <c r="X9" s="95"/>
      <c r="Y9" s="95"/>
      <c r="Z9" s="95"/>
      <c r="AA9" s="95"/>
      <c r="AB9" s="95"/>
      <c r="AC9" s="95"/>
      <c r="AD9" s="95"/>
      <c r="AE9" s="95"/>
      <c r="AF9" s="95"/>
      <c r="AG9" s="95"/>
      <c r="AH9" s="95"/>
      <c r="AI9" s="95"/>
      <c r="AJ9" s="95"/>
      <c r="AK9" s="95"/>
      <c r="AL9" s="135"/>
    </row>
    <row r="10" spans="1:39" s="8" customFormat="1" ht="18" customHeight="1" x14ac:dyDescent="0.25">
      <c r="A10" s="23"/>
      <c r="B10" s="48" t="s">
        <v>115</v>
      </c>
      <c r="C10" s="199">
        <v>22.7</v>
      </c>
      <c r="D10" s="198">
        <v>17.7</v>
      </c>
      <c r="E10" s="198">
        <v>16.5</v>
      </c>
      <c r="F10" s="197">
        <v>16</v>
      </c>
      <c r="G10" s="196">
        <v>23.6</v>
      </c>
      <c r="H10" s="5"/>
      <c r="I10" s="67"/>
      <c r="J10" s="195">
        <v>14.88</v>
      </c>
      <c r="K10" s="157">
        <f t="shared" ref="K10:K16" si="0">+IF(ISERROR(J10/D10-1),"*",(J10/D10-1))</f>
        <v>-0.15932203389830502</v>
      </c>
      <c r="L10" s="205"/>
      <c r="M10" s="217"/>
      <c r="N10" s="67"/>
      <c r="T10" s="135"/>
      <c r="U10" s="135"/>
      <c r="V10" s="135"/>
      <c r="W10" s="95"/>
      <c r="X10" s="95"/>
      <c r="Y10" s="95"/>
      <c r="Z10" s="95"/>
      <c r="AA10" s="95"/>
      <c r="AB10" s="95"/>
      <c r="AC10" s="95"/>
      <c r="AD10" s="95"/>
      <c r="AE10" s="95"/>
      <c r="AF10" s="95"/>
      <c r="AG10" s="95"/>
      <c r="AH10" s="95"/>
      <c r="AI10" s="95"/>
      <c r="AJ10" s="95"/>
      <c r="AK10" s="95"/>
      <c r="AL10" s="135"/>
      <c r="AM10" s="95"/>
    </row>
    <row r="11" spans="1:39" s="8" customFormat="1" ht="18" customHeight="1" x14ac:dyDescent="0.25">
      <c r="A11" s="23"/>
      <c r="B11" s="48" t="s">
        <v>108</v>
      </c>
      <c r="C11" s="199">
        <v>50.9</v>
      </c>
      <c r="D11" s="198">
        <v>34.4</v>
      </c>
      <c r="E11" s="198">
        <v>30.8</v>
      </c>
      <c r="F11" s="197">
        <v>29.6</v>
      </c>
      <c r="G11" s="196">
        <v>44.5</v>
      </c>
      <c r="H11" s="5"/>
      <c r="I11" s="67"/>
      <c r="J11" s="195">
        <v>28.41</v>
      </c>
      <c r="K11" s="157">
        <f t="shared" si="0"/>
        <v>-0.17412790697674418</v>
      </c>
      <c r="L11" s="205"/>
      <c r="M11" s="217"/>
      <c r="N11" s="67"/>
      <c r="T11" s="135"/>
      <c r="U11" s="135"/>
      <c r="V11" s="135"/>
      <c r="W11" s="95"/>
      <c r="X11" s="95"/>
      <c r="Y11" s="95"/>
      <c r="Z11" s="95"/>
      <c r="AA11" s="95"/>
      <c r="AB11" s="95"/>
      <c r="AC11" s="95"/>
      <c r="AD11" s="95"/>
      <c r="AE11" s="95"/>
      <c r="AF11" s="95"/>
      <c r="AG11" s="95"/>
      <c r="AH11" s="95"/>
      <c r="AI11" s="95"/>
      <c r="AJ11" s="95"/>
      <c r="AK11" s="95"/>
      <c r="AL11" s="135"/>
      <c r="AM11" s="95"/>
    </row>
    <row r="12" spans="1:39" s="8" customFormat="1" ht="18" customHeight="1" x14ac:dyDescent="0.25">
      <c r="A12" s="23"/>
      <c r="B12" s="48" t="s">
        <v>109</v>
      </c>
      <c r="C12" s="199">
        <v>22.441584442746596</v>
      </c>
      <c r="D12" s="198">
        <v>15.18566414968171</v>
      </c>
      <c r="E12" s="198">
        <v>14.08377312886163</v>
      </c>
      <c r="F12" s="197">
        <v>14.034261414256431</v>
      </c>
      <c r="G12" s="196">
        <v>21.620663271038726</v>
      </c>
      <c r="H12" s="5"/>
      <c r="I12" s="67"/>
      <c r="J12" s="195">
        <v>14.289972292538579</v>
      </c>
      <c r="K12" s="157">
        <f t="shared" si="0"/>
        <v>-5.898272530687465E-2</v>
      </c>
      <c r="L12" s="205"/>
      <c r="M12" s="217"/>
      <c r="N12" s="67"/>
      <c r="T12" s="135"/>
      <c r="U12" s="135"/>
      <c r="V12" s="135"/>
      <c r="W12" s="95"/>
      <c r="X12" s="95"/>
      <c r="Y12" s="95"/>
      <c r="Z12" s="95"/>
      <c r="AA12" s="95"/>
      <c r="AB12" s="95"/>
      <c r="AC12" s="95"/>
      <c r="AD12" s="95"/>
      <c r="AE12" s="95"/>
      <c r="AF12" s="95"/>
      <c r="AG12" s="95"/>
      <c r="AH12" s="95"/>
      <c r="AI12" s="95"/>
      <c r="AJ12" s="95"/>
      <c r="AK12" s="95"/>
      <c r="AL12" s="135"/>
      <c r="AM12" s="95"/>
    </row>
    <row r="13" spans="1:39" s="8" customFormat="1" ht="18" customHeight="1" x14ac:dyDescent="0.25">
      <c r="A13" s="23"/>
      <c r="B13" s="48" t="s">
        <v>110</v>
      </c>
      <c r="C13" s="199">
        <v>2.2400000000000002</v>
      </c>
      <c r="D13" s="198">
        <v>1.94</v>
      </c>
      <c r="E13" s="198">
        <v>1.87</v>
      </c>
      <c r="F13" s="197">
        <v>1.85</v>
      </c>
      <c r="G13" s="196">
        <v>1.88</v>
      </c>
      <c r="H13" s="5"/>
      <c r="I13" s="67"/>
      <c r="J13" s="195">
        <v>1.91</v>
      </c>
      <c r="K13" s="157">
        <f t="shared" si="0"/>
        <v>-1.5463917525773252E-2</v>
      </c>
      <c r="L13" s="205"/>
      <c r="M13" s="217"/>
      <c r="N13" s="67"/>
      <c r="T13" s="135"/>
      <c r="U13" s="135"/>
      <c r="V13" s="135"/>
      <c r="W13" s="95"/>
      <c r="X13" s="95"/>
      <c r="Y13" s="95"/>
      <c r="Z13" s="95"/>
      <c r="AA13" s="95"/>
      <c r="AB13" s="95"/>
      <c r="AC13" s="95"/>
      <c r="AD13" s="95"/>
      <c r="AE13" s="95"/>
      <c r="AF13" s="95"/>
      <c r="AG13" s="95"/>
      <c r="AH13" s="95"/>
      <c r="AI13" s="95"/>
      <c r="AJ13" s="95"/>
      <c r="AK13" s="95"/>
      <c r="AL13" s="135"/>
      <c r="AM13" s="95"/>
    </row>
    <row r="14" spans="1:39" s="8" customFormat="1" ht="18" customHeight="1" x14ac:dyDescent="0.25">
      <c r="A14" s="23"/>
      <c r="B14" s="49" t="s">
        <v>156</v>
      </c>
      <c r="C14" s="199">
        <v>21.259287810666869</v>
      </c>
      <c r="D14" s="198">
        <v>13.888488999723158</v>
      </c>
      <c r="E14" s="198">
        <v>12.666545607094864</v>
      </c>
      <c r="F14" s="197">
        <v>12.694745774091267</v>
      </c>
      <c r="G14" s="196">
        <v>20.137801934370138</v>
      </c>
      <c r="H14" s="5"/>
      <c r="I14" s="67"/>
      <c r="J14" s="195">
        <v>12.703785870311586</v>
      </c>
      <c r="K14" s="157">
        <f t="shared" si="0"/>
        <v>-8.5301081308066462E-2</v>
      </c>
      <c r="L14" s="205"/>
      <c r="M14" s="217">
        <f>+SUM(E14:G14,J14)</f>
        <v>58.20287918586785</v>
      </c>
      <c r="N14" s="67"/>
      <c r="T14" s="135"/>
      <c r="U14" s="135"/>
      <c r="V14" s="135"/>
      <c r="W14" s="95" t="s">
        <v>117</v>
      </c>
      <c r="X14" s="95">
        <v>83.036767920000003</v>
      </c>
      <c r="Y14" s="95">
        <v>49.034326230000005</v>
      </c>
      <c r="Z14" s="95">
        <v>29.687495210000002</v>
      </c>
      <c r="AA14" s="95">
        <v>19.34683102</v>
      </c>
      <c r="AB14" s="95">
        <v>44.465688069999999</v>
      </c>
      <c r="AC14" s="95">
        <v>4.3986329199999989</v>
      </c>
      <c r="AD14" s="95">
        <v>11.7293676</v>
      </c>
      <c r="AE14" s="95">
        <v>3.0756420900000001</v>
      </c>
      <c r="AF14" s="95">
        <v>2.8582769699999999</v>
      </c>
      <c r="AG14" s="95">
        <v>8.3294026800000012</v>
      </c>
      <c r="AH14" s="95">
        <v>1.8561274800000001</v>
      </c>
      <c r="AI14" s="95">
        <v>1.8855333199999997</v>
      </c>
      <c r="AJ14" s="95">
        <v>4.2680915499999994</v>
      </c>
      <c r="AK14" s="95"/>
      <c r="AL14" s="135"/>
      <c r="AM14" s="95"/>
    </row>
    <row r="15" spans="1:39" s="8" customFormat="1" ht="18" customHeight="1" x14ac:dyDescent="0.25">
      <c r="A15" s="23"/>
      <c r="B15" s="49" t="s">
        <v>116</v>
      </c>
      <c r="C15" s="199">
        <v>92.348166559901713</v>
      </c>
      <c r="D15" s="198">
        <v>70.215194926812046</v>
      </c>
      <c r="E15" s="198">
        <v>57.936527733800041</v>
      </c>
      <c r="F15" s="197">
        <v>54.396364936786156</v>
      </c>
      <c r="G15" s="196">
        <v>85.88131190627891</v>
      </c>
      <c r="H15" s="294"/>
      <c r="I15" s="294"/>
      <c r="J15" s="195">
        <v>58.765365012428582</v>
      </c>
      <c r="K15" s="157">
        <f t="shared" si="0"/>
        <v>-0.16306769391323428</v>
      </c>
      <c r="L15" s="205"/>
      <c r="M15" s="217">
        <f>+SUM(E15:G15,J15)</f>
        <v>256.9795695892937</v>
      </c>
      <c r="N15" s="67"/>
      <c r="T15" s="135"/>
      <c r="U15" s="135"/>
      <c r="V15" s="135"/>
      <c r="W15" s="95" t="s">
        <v>117</v>
      </c>
      <c r="X15" s="95">
        <v>76.24502677000001</v>
      </c>
      <c r="Y15" s="95">
        <v>43.17302079000001</v>
      </c>
      <c r="Z15" s="95">
        <v>24.712631179999999</v>
      </c>
      <c r="AA15" s="95">
        <v>18.460389610000004</v>
      </c>
      <c r="AB15" s="95">
        <v>39.28362474</v>
      </c>
      <c r="AC15" s="95">
        <v>3.7139800899999997</v>
      </c>
      <c r="AD15" s="95">
        <v>10.832760460000001</v>
      </c>
      <c r="AE15" s="95">
        <v>2.9634787500000006</v>
      </c>
      <c r="AF15" s="95">
        <v>2.9953166800000002</v>
      </c>
      <c r="AG15" s="95">
        <v>8.22326537</v>
      </c>
      <c r="AH15" s="95">
        <v>2.46203985</v>
      </c>
      <c r="AI15" s="95">
        <v>1.8480509700000001</v>
      </c>
      <c r="AJ15" s="95">
        <v>3.7470939000000003</v>
      </c>
      <c r="AK15" s="95"/>
      <c r="AL15" s="135"/>
      <c r="AM15" s="95"/>
    </row>
    <row r="16" spans="1:39" s="8" customFormat="1" ht="18" customHeight="1" thickBot="1" x14ac:dyDescent="0.3">
      <c r="A16" s="23"/>
      <c r="B16" s="50" t="s">
        <v>111</v>
      </c>
      <c r="C16" s="194">
        <v>4.2256548233582389</v>
      </c>
      <c r="D16" s="193">
        <v>4.9146700339283376</v>
      </c>
      <c r="E16" s="193">
        <v>4.4397908021649464</v>
      </c>
      <c r="F16" s="192">
        <v>4.1594962395624808</v>
      </c>
      <c r="G16" s="191">
        <v>4.144391049038866</v>
      </c>
      <c r="H16" s="5"/>
      <c r="I16" s="67"/>
      <c r="J16" s="190">
        <v>4.4869257318582267</v>
      </c>
      <c r="K16" s="151">
        <f t="shared" si="0"/>
        <v>-8.7034185228547556E-2</v>
      </c>
      <c r="L16" s="205"/>
      <c r="M16" s="215">
        <f>+M8/M7</f>
        <v>4.2866558210063408</v>
      </c>
      <c r="N16" s="67"/>
      <c r="T16" s="135"/>
      <c r="U16" s="135"/>
      <c r="V16" s="135"/>
      <c r="W16" s="95"/>
      <c r="X16" s="95"/>
      <c r="Y16" s="95"/>
      <c r="Z16" s="95"/>
      <c r="AA16" s="95"/>
      <c r="AB16" s="95"/>
      <c r="AC16" s="95"/>
      <c r="AD16" s="95"/>
      <c r="AE16" s="95"/>
      <c r="AF16" s="95"/>
      <c r="AG16" s="95"/>
      <c r="AH16" s="95"/>
      <c r="AI16" s="95"/>
      <c r="AJ16" s="95"/>
      <c r="AK16" s="95"/>
      <c r="AL16" s="135"/>
      <c r="AM16" s="95"/>
    </row>
    <row r="17" spans="1:39" s="8" customFormat="1" ht="12.95" customHeight="1" x14ac:dyDescent="0.25">
      <c r="A17" s="23"/>
      <c r="B17" s="43" t="s">
        <v>161</v>
      </c>
      <c r="C17" s="189"/>
      <c r="D17" s="189"/>
      <c r="E17" s="189"/>
      <c r="F17" s="189"/>
      <c r="G17" s="189"/>
      <c r="H17" s="5"/>
      <c r="I17" s="67"/>
      <c r="J17" s="189"/>
      <c r="K17" s="189"/>
      <c r="L17" s="214"/>
      <c r="M17" s="189"/>
      <c r="N17" s="67"/>
      <c r="T17" s="135"/>
      <c r="U17" s="135"/>
      <c r="V17" s="135"/>
      <c r="W17" s="95"/>
      <c r="X17" s="95" t="s">
        <v>61</v>
      </c>
      <c r="Y17" s="95" t="s">
        <v>141</v>
      </c>
      <c r="Z17" s="95" t="s">
        <v>142</v>
      </c>
      <c r="AA17" s="95" t="s">
        <v>143</v>
      </c>
      <c r="AB17" s="95" t="s">
        <v>144</v>
      </c>
      <c r="AC17" s="95" t="s">
        <v>145</v>
      </c>
      <c r="AD17" s="95" t="s">
        <v>146</v>
      </c>
      <c r="AE17" s="95" t="s">
        <v>147</v>
      </c>
      <c r="AF17" s="95" t="s">
        <v>148</v>
      </c>
      <c r="AG17" s="95" t="s">
        <v>149</v>
      </c>
      <c r="AH17" s="95" t="s">
        <v>150</v>
      </c>
      <c r="AI17" s="95" t="s">
        <v>151</v>
      </c>
      <c r="AJ17" s="95" t="s">
        <v>152</v>
      </c>
      <c r="AK17" s="95"/>
      <c r="AL17" s="135"/>
      <c r="AM17" s="95"/>
    </row>
    <row r="18" spans="1:39" s="8" customFormat="1" ht="12.95" customHeight="1" x14ac:dyDescent="0.25">
      <c r="A18" s="23"/>
      <c r="B18" s="43" t="s">
        <v>157</v>
      </c>
      <c r="C18" s="189"/>
      <c r="D18" s="189"/>
      <c r="E18" s="189"/>
      <c r="F18" s="189"/>
      <c r="G18" s="189"/>
      <c r="H18" s="5"/>
      <c r="I18" s="67"/>
      <c r="J18" s="189"/>
      <c r="K18" s="189"/>
      <c r="L18" s="214"/>
      <c r="M18" s="189"/>
      <c r="N18" s="67"/>
      <c r="T18" s="135"/>
      <c r="U18" s="135"/>
      <c r="V18" s="135"/>
      <c r="W18" s="95"/>
      <c r="X18" s="95"/>
      <c r="Y18" s="95"/>
      <c r="Z18" s="95"/>
      <c r="AA18" s="95"/>
      <c r="AB18" s="95"/>
      <c r="AC18" s="95"/>
      <c r="AD18" s="95"/>
      <c r="AE18" s="95"/>
      <c r="AF18" s="95"/>
      <c r="AG18" s="95"/>
      <c r="AH18" s="95"/>
      <c r="AI18" s="95"/>
      <c r="AJ18" s="95"/>
      <c r="AK18" s="95"/>
      <c r="AL18" s="135"/>
      <c r="AM18" s="95"/>
    </row>
    <row r="19" spans="1:39" ht="12.95" customHeight="1" x14ac:dyDescent="0.25">
      <c r="A19" s="1"/>
      <c r="B19" s="43"/>
      <c r="C19" s="308"/>
      <c r="D19" s="308"/>
      <c r="E19" s="308"/>
      <c r="F19" s="308"/>
      <c r="G19" s="308"/>
      <c r="H19"/>
      <c r="I19" s="9"/>
      <c r="J19" s="308"/>
      <c r="K19" s="308"/>
      <c r="L19" s="128"/>
      <c r="M19" s="308"/>
      <c r="N19" s="9"/>
      <c r="T19" s="134"/>
      <c r="U19" s="134"/>
      <c r="V19" s="134"/>
      <c r="W19" s="91" t="s">
        <v>192</v>
      </c>
      <c r="X19" s="91">
        <f t="shared" ref="X19:AJ20" si="1">+X14/$X14*100</f>
        <v>100</v>
      </c>
      <c r="Y19" s="113">
        <f t="shared" si="1"/>
        <v>59.051342505576656</v>
      </c>
      <c r="Z19" s="113">
        <f t="shared" si="1"/>
        <v>35.752228745947555</v>
      </c>
      <c r="AA19" s="113">
        <f t="shared" si="1"/>
        <v>23.299113759629094</v>
      </c>
      <c r="AB19" s="113">
        <f t="shared" si="1"/>
        <v>53.549396470777275</v>
      </c>
      <c r="AC19" s="113">
        <f t="shared" si="1"/>
        <v>5.2972111393325996</v>
      </c>
      <c r="AD19" s="113">
        <f t="shared" si="1"/>
        <v>14.125510775299452</v>
      </c>
      <c r="AE19" s="113">
        <f t="shared" si="1"/>
        <v>3.7039520769439891</v>
      </c>
      <c r="AF19" s="113">
        <f t="shared" si="1"/>
        <v>3.4421823507795315</v>
      </c>
      <c r="AG19" s="113">
        <f t="shared" si="1"/>
        <v>10.030981321460857</v>
      </c>
      <c r="AH19" s="113">
        <f t="shared" si="1"/>
        <v>2.2353079563359768</v>
      </c>
      <c r="AI19" s="113">
        <f t="shared" si="1"/>
        <v>2.2707209917136666</v>
      </c>
      <c r="AJ19" s="113">
        <f t="shared" si="1"/>
        <v>5.1400020218898703</v>
      </c>
      <c r="AK19" s="91"/>
      <c r="AL19" s="134"/>
      <c r="AM19" s="91"/>
    </row>
    <row r="20" spans="1:39" ht="24.75" customHeight="1" x14ac:dyDescent="0.25">
      <c r="A20" s="1"/>
      <c r="B20" s="12"/>
      <c r="C20" s="13"/>
      <c r="D20" s="13"/>
      <c r="E20" s="13"/>
      <c r="F20" s="13"/>
      <c r="G20" s="13"/>
      <c r="H20" s="9"/>
      <c r="I20" s="9"/>
      <c r="J20" s="13"/>
      <c r="K20" s="13"/>
      <c r="L20" s="13"/>
      <c r="M20" s="13"/>
      <c r="N20" s="9"/>
      <c r="P20" s="98"/>
      <c r="Q20" s="99"/>
      <c r="R20" s="99"/>
      <c r="S20" s="100"/>
      <c r="T20" s="134"/>
      <c r="U20" s="134"/>
      <c r="V20" s="134"/>
      <c r="W20" s="91" t="s">
        <v>201</v>
      </c>
      <c r="X20" s="91">
        <f t="shared" si="1"/>
        <v>100</v>
      </c>
      <c r="Y20" s="113">
        <f t="shared" si="1"/>
        <v>56.624048307091968</v>
      </c>
      <c r="Z20" s="113">
        <f t="shared" si="1"/>
        <v>32.412122110662871</v>
      </c>
      <c r="AA20" s="113">
        <f t="shared" si="1"/>
        <v>24.211926196429086</v>
      </c>
      <c r="AB20" s="113">
        <f t="shared" si="1"/>
        <v>51.522868315729752</v>
      </c>
      <c r="AC20" s="113">
        <f t="shared" si="1"/>
        <v>4.8711112676287138</v>
      </c>
      <c r="AD20" s="113">
        <f t="shared" si="1"/>
        <v>14.20782563652053</v>
      </c>
      <c r="AE20" s="113">
        <f t="shared" si="1"/>
        <v>3.8867830146346476</v>
      </c>
      <c r="AF20" s="113">
        <f t="shared" si="1"/>
        <v>3.9285404004586986</v>
      </c>
      <c r="AG20" s="113">
        <f t="shared" si="1"/>
        <v>10.785313768472035</v>
      </c>
      <c r="AH20" s="113">
        <f t="shared" si="1"/>
        <v>3.2291153328950424</v>
      </c>
      <c r="AI20" s="113">
        <f t="shared" si="1"/>
        <v>2.4238314920851325</v>
      </c>
      <c r="AJ20" s="113">
        <f t="shared" si="1"/>
        <v>4.914542047841949</v>
      </c>
      <c r="AK20" s="91"/>
      <c r="AL20" s="134"/>
      <c r="AM20" s="91"/>
    </row>
    <row r="21" spans="1:39" ht="29.25" customHeight="1" thickBot="1" x14ac:dyDescent="0.3">
      <c r="A21" s="1"/>
      <c r="B21" s="12"/>
      <c r="C21" s="13"/>
      <c r="D21" s="13"/>
      <c r="E21" s="13"/>
      <c r="F21" s="13"/>
      <c r="G21" s="13"/>
      <c r="H21" s="9"/>
      <c r="I21" s="9"/>
      <c r="J21" s="13"/>
      <c r="K21" s="13"/>
      <c r="L21" s="13"/>
      <c r="M21" s="13"/>
      <c r="N21" s="9"/>
      <c r="P21" s="101"/>
      <c r="Q21" s="96"/>
      <c r="R21" s="96"/>
      <c r="S21" s="102"/>
      <c r="T21" s="134"/>
      <c r="U21" s="134"/>
      <c r="V21" s="134"/>
      <c r="W21" s="91"/>
      <c r="X21" s="91"/>
      <c r="Y21" s="91"/>
      <c r="Z21" s="91"/>
      <c r="AA21" s="91"/>
      <c r="AB21" s="91"/>
      <c r="AC21" s="91"/>
      <c r="AD21" s="91"/>
      <c r="AE21" s="91"/>
      <c r="AF21" s="91"/>
      <c r="AG21" s="91"/>
      <c r="AH21" s="91"/>
      <c r="AI21" s="91"/>
      <c r="AJ21" s="91"/>
      <c r="AK21" s="91"/>
      <c r="AL21" s="134"/>
      <c r="AM21" s="91"/>
    </row>
    <row r="22" spans="1:39"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01"/>
      <c r="Q22" s="96"/>
      <c r="R22" s="96"/>
      <c r="S22" s="102"/>
      <c r="T22" s="134"/>
      <c r="U22" s="134"/>
      <c r="V22" s="134"/>
      <c r="W22" s="91"/>
      <c r="X22" s="91"/>
      <c r="Y22" s="91"/>
      <c r="Z22" s="91"/>
      <c r="AA22" s="91"/>
      <c r="AB22" s="91"/>
      <c r="AC22" s="91"/>
      <c r="AD22" s="91"/>
      <c r="AE22" s="91"/>
      <c r="AF22" s="91"/>
      <c r="AG22" s="91"/>
      <c r="AH22" s="91"/>
      <c r="AI22" s="91"/>
      <c r="AJ22" s="91"/>
      <c r="AK22" s="91"/>
      <c r="AL22" s="134"/>
      <c r="AM22" s="91"/>
    </row>
    <row r="23" spans="1:39" s="8" customFormat="1" ht="18" customHeight="1" x14ac:dyDescent="0.25">
      <c r="A23" s="23"/>
      <c r="B23" s="26" t="s">
        <v>6</v>
      </c>
      <c r="C23" s="176">
        <v>100</v>
      </c>
      <c r="D23" s="175">
        <v>100</v>
      </c>
      <c r="E23" s="175">
        <v>100</v>
      </c>
      <c r="F23" s="174">
        <v>100</v>
      </c>
      <c r="G23" s="173">
        <v>100</v>
      </c>
      <c r="H23" s="35"/>
      <c r="I23" s="69"/>
      <c r="J23" s="172">
        <v>100</v>
      </c>
      <c r="K23" s="171">
        <f t="shared" ref="K23:K28" si="2">+IF(ISERROR(J23-D23),"*",(J23-D23))</f>
        <v>0</v>
      </c>
      <c r="L23" s="211"/>
      <c r="M23" s="211"/>
      <c r="N23" s="67"/>
      <c r="P23" s="103"/>
      <c r="Q23" s="97"/>
      <c r="R23" s="97"/>
      <c r="S23" s="104"/>
      <c r="T23" s="135"/>
      <c r="U23" s="135"/>
      <c r="V23" s="135"/>
      <c r="W23" s="135"/>
      <c r="X23" s="135"/>
      <c r="Y23" s="135"/>
      <c r="Z23" s="135"/>
      <c r="AA23" s="135"/>
      <c r="AB23" s="135"/>
      <c r="AC23" s="135"/>
      <c r="AD23" s="135"/>
      <c r="AE23" s="135"/>
      <c r="AF23" s="135"/>
      <c r="AG23" s="135"/>
      <c r="AH23" s="135"/>
      <c r="AI23" s="135"/>
      <c r="AJ23" s="135"/>
      <c r="AK23" s="135"/>
      <c r="AL23" s="135"/>
    </row>
    <row r="24" spans="1:39" s="8" customFormat="1" ht="18" customHeight="1" x14ac:dyDescent="0.25">
      <c r="A24" s="23"/>
      <c r="B24" s="28" t="s">
        <v>17</v>
      </c>
      <c r="C24" s="162">
        <v>2.9791480320794594</v>
      </c>
      <c r="D24" s="161">
        <v>3.0001913539793468</v>
      </c>
      <c r="E24" s="161">
        <v>3.3357431390128354</v>
      </c>
      <c r="F24" s="160">
        <v>3.5076004899558608</v>
      </c>
      <c r="G24" s="159">
        <v>3.0705526939392738</v>
      </c>
      <c r="H24" s="35"/>
      <c r="I24" s="69"/>
      <c r="J24" s="158">
        <v>3.1436313363571986</v>
      </c>
      <c r="K24" s="170">
        <f t="shared" si="2"/>
        <v>0.14343998237785183</v>
      </c>
      <c r="L24" s="209"/>
      <c r="M24" s="209"/>
      <c r="N24" s="67"/>
      <c r="P24" s="103"/>
      <c r="Q24" s="97"/>
      <c r="R24" s="97"/>
      <c r="S24" s="104"/>
      <c r="T24" s="135"/>
      <c r="U24" s="135"/>
      <c r="V24" s="135"/>
      <c r="W24" s="135"/>
      <c r="X24" s="135"/>
      <c r="Y24" s="135"/>
      <c r="Z24" s="135"/>
      <c r="AA24" s="135"/>
      <c r="AB24" s="135"/>
      <c r="AC24" s="135"/>
      <c r="AD24" s="135"/>
      <c r="AE24" s="135"/>
      <c r="AF24" s="135"/>
      <c r="AG24" s="135"/>
      <c r="AH24" s="135"/>
      <c r="AI24" s="135"/>
      <c r="AJ24" s="135"/>
      <c r="AK24" s="135"/>
      <c r="AL24" s="135"/>
    </row>
    <row r="25" spans="1:39" s="8" customFormat="1" ht="18" customHeight="1" x14ac:dyDescent="0.25">
      <c r="A25" s="23"/>
      <c r="B25" s="29" t="s">
        <v>0</v>
      </c>
      <c r="C25" s="162">
        <v>4.495253613811748</v>
      </c>
      <c r="D25" s="161">
        <v>4.8080788920764759</v>
      </c>
      <c r="E25" s="161">
        <v>4.6012417736740643</v>
      </c>
      <c r="F25" s="160">
        <v>4.3025296922032545</v>
      </c>
      <c r="G25" s="159">
        <v>4.5932287937710017</v>
      </c>
      <c r="H25" s="35"/>
      <c r="I25" s="69"/>
      <c r="J25" s="158">
        <v>4.5221144720813991</v>
      </c>
      <c r="K25" s="170">
        <f t="shared" si="2"/>
        <v>-0.28596441999507682</v>
      </c>
      <c r="L25" s="209"/>
      <c r="M25" s="209"/>
      <c r="N25" s="67"/>
      <c r="P25" s="103"/>
      <c r="Q25" s="97"/>
      <c r="R25" s="97"/>
      <c r="S25" s="104"/>
      <c r="T25" s="135"/>
      <c r="U25" s="135"/>
      <c r="V25" s="135"/>
      <c r="W25" s="135"/>
      <c r="X25" s="135"/>
      <c r="Y25" s="135"/>
      <c r="Z25" s="135"/>
      <c r="AA25" s="135"/>
      <c r="AB25" s="135"/>
      <c r="AC25" s="135"/>
      <c r="AD25" s="135"/>
      <c r="AE25" s="135"/>
      <c r="AF25" s="135"/>
      <c r="AG25" s="135"/>
      <c r="AH25" s="135"/>
      <c r="AI25" s="135"/>
      <c r="AJ25" s="135"/>
      <c r="AK25" s="135"/>
      <c r="AL25" s="135"/>
    </row>
    <row r="26" spans="1:39" s="8" customFormat="1" ht="18" customHeight="1" x14ac:dyDescent="0.25">
      <c r="A26" s="23"/>
      <c r="B26" s="29" t="s">
        <v>1</v>
      </c>
      <c r="C26" s="162">
        <v>12.505154235618566</v>
      </c>
      <c r="D26" s="161">
        <v>12.463351130181348</v>
      </c>
      <c r="E26" s="161">
        <v>11.618222403514276</v>
      </c>
      <c r="F26" s="160">
        <v>11.544023476762929</v>
      </c>
      <c r="G26" s="159">
        <v>11.265826973251789</v>
      </c>
      <c r="H26" s="35"/>
      <c r="I26" s="69"/>
      <c r="J26" s="158">
        <v>11.412494277557457</v>
      </c>
      <c r="K26" s="170">
        <f t="shared" si="2"/>
        <v>-1.0508568526238911</v>
      </c>
      <c r="L26" s="209"/>
      <c r="M26" s="209"/>
      <c r="N26" s="67"/>
      <c r="P26" s="103"/>
      <c r="Q26" s="97"/>
      <c r="R26" s="97"/>
      <c r="S26" s="104"/>
      <c r="T26" s="135"/>
      <c r="U26" s="135"/>
      <c r="V26" s="135"/>
      <c r="W26" s="135"/>
      <c r="X26" s="135"/>
      <c r="Y26" s="135"/>
      <c r="Z26" s="135"/>
      <c r="AA26" s="135"/>
      <c r="AB26" s="135"/>
      <c r="AC26" s="135"/>
      <c r="AD26" s="135"/>
      <c r="AE26" s="135"/>
      <c r="AF26" s="135"/>
      <c r="AG26" s="135"/>
      <c r="AH26" s="135"/>
      <c r="AI26" s="135"/>
      <c r="AJ26" s="135"/>
      <c r="AK26" s="135"/>
      <c r="AL26" s="135"/>
    </row>
    <row r="27" spans="1:39" s="8" customFormat="1" ht="18" customHeight="1" x14ac:dyDescent="0.25">
      <c r="A27" s="23"/>
      <c r="B27" s="29" t="s">
        <v>2</v>
      </c>
      <c r="C27" s="162">
        <v>32.089055615719367</v>
      </c>
      <c r="D27" s="161">
        <v>31.923678095035108</v>
      </c>
      <c r="E27" s="161">
        <v>30.624992312501675</v>
      </c>
      <c r="F27" s="160">
        <v>30.969074373223656</v>
      </c>
      <c r="G27" s="159">
        <v>30.953089960712809</v>
      </c>
      <c r="H27" s="35"/>
      <c r="I27" s="69"/>
      <c r="J27" s="158">
        <v>31.505758827110515</v>
      </c>
      <c r="K27" s="170">
        <f t="shared" si="2"/>
        <v>-0.41791926792459222</v>
      </c>
      <c r="L27" s="209"/>
      <c r="M27" s="209"/>
      <c r="N27" s="67"/>
      <c r="P27" s="103"/>
      <c r="Q27" s="97"/>
      <c r="R27" s="97"/>
      <c r="S27" s="104"/>
      <c r="T27" s="135"/>
      <c r="U27" s="135"/>
      <c r="V27" s="135"/>
      <c r="W27" s="135"/>
      <c r="X27" s="135"/>
      <c r="Y27" s="135"/>
      <c r="Z27" s="135"/>
      <c r="AA27" s="135"/>
      <c r="AB27" s="135"/>
      <c r="AC27" s="135"/>
      <c r="AD27" s="135"/>
      <c r="AE27" s="135"/>
      <c r="AF27" s="135"/>
      <c r="AG27" s="135"/>
      <c r="AH27" s="135"/>
      <c r="AI27" s="135"/>
      <c r="AJ27" s="135"/>
      <c r="AK27" s="135"/>
      <c r="AL27" s="135"/>
    </row>
    <row r="28" spans="1:39" s="8" customFormat="1" ht="18" customHeight="1" thickBot="1" x14ac:dyDescent="0.3">
      <c r="A28" s="23"/>
      <c r="B28" s="30" t="s">
        <v>3</v>
      </c>
      <c r="C28" s="156">
        <v>47.931382222558447</v>
      </c>
      <c r="D28" s="155">
        <v>47.804708697501276</v>
      </c>
      <c r="E28" s="155">
        <v>49.770039418513072</v>
      </c>
      <c r="F28" s="154">
        <v>49.676784473945766</v>
      </c>
      <c r="G28" s="153">
        <v>50.117299974381481</v>
      </c>
      <c r="H28" s="35"/>
      <c r="I28" s="69"/>
      <c r="J28" s="152">
        <v>49.41600832937884</v>
      </c>
      <c r="K28" s="169">
        <f t="shared" si="2"/>
        <v>1.6112996318775643</v>
      </c>
      <c r="L28" s="209"/>
      <c r="M28" s="209"/>
      <c r="N28" s="67"/>
      <c r="P28" s="103"/>
      <c r="Q28" s="97"/>
      <c r="R28" s="97"/>
      <c r="S28" s="104"/>
      <c r="T28" s="135"/>
      <c r="U28" s="135"/>
      <c r="V28" s="135"/>
      <c r="W28" s="135"/>
      <c r="X28" s="135"/>
      <c r="Y28" s="135"/>
      <c r="Z28" s="135"/>
      <c r="AA28" s="135"/>
      <c r="AB28" s="135"/>
      <c r="AC28" s="135"/>
      <c r="AD28" s="135"/>
      <c r="AE28" s="135"/>
      <c r="AF28" s="135"/>
      <c r="AG28" s="135"/>
      <c r="AH28" s="135"/>
      <c r="AI28" s="135"/>
      <c r="AJ28" s="135"/>
      <c r="AK28" s="135"/>
      <c r="AL28" s="135"/>
    </row>
    <row r="29" spans="1:39" ht="8.25" customHeight="1" thickBot="1" x14ac:dyDescent="0.3">
      <c r="A29" s="1"/>
      <c r="B29" s="32"/>
      <c r="C29" s="186"/>
      <c r="D29" s="186"/>
      <c r="E29" s="186"/>
      <c r="F29" s="186"/>
      <c r="G29" s="186"/>
      <c r="H29" s="36"/>
      <c r="I29" s="70"/>
      <c r="J29" s="186"/>
      <c r="K29" s="188"/>
      <c r="L29" s="213"/>
      <c r="M29" s="213"/>
      <c r="N29" s="9"/>
      <c r="P29" s="101"/>
      <c r="Q29" s="96"/>
      <c r="R29" s="96"/>
      <c r="S29" s="102"/>
      <c r="T29" s="134"/>
      <c r="U29" s="134"/>
      <c r="V29" s="134"/>
      <c r="W29" s="134"/>
      <c r="X29" s="134"/>
      <c r="Y29" s="134"/>
      <c r="Z29" s="134"/>
      <c r="AA29" s="134"/>
      <c r="AB29" s="134"/>
      <c r="AC29" s="134"/>
      <c r="AD29" s="134"/>
      <c r="AE29" s="134"/>
      <c r="AF29" s="134"/>
      <c r="AG29" s="134"/>
      <c r="AH29" s="134"/>
      <c r="AI29" s="134"/>
      <c r="AJ29" s="134"/>
      <c r="AK29" s="134"/>
      <c r="AL29" s="134"/>
    </row>
    <row r="30" spans="1:39" s="8" customFormat="1" ht="18" customHeight="1" x14ac:dyDescent="0.25">
      <c r="A30" s="23"/>
      <c r="B30" s="31" t="s">
        <v>4</v>
      </c>
      <c r="C30" s="184">
        <v>58.210438685783153</v>
      </c>
      <c r="D30" s="183">
        <v>59.153861785998131</v>
      </c>
      <c r="E30" s="183">
        <v>59.737521608827791</v>
      </c>
      <c r="F30" s="182">
        <v>59.668107911700965</v>
      </c>
      <c r="G30" s="181">
        <v>58.090944394741605</v>
      </c>
      <c r="H30" s="35"/>
      <c r="I30" s="69"/>
      <c r="J30" s="180">
        <v>58.629169295352114</v>
      </c>
      <c r="K30" s="187">
        <f>+IF(ISERROR(J30-D30),"*",(J30-D30))</f>
        <v>-0.52469249064601797</v>
      </c>
      <c r="L30" s="209"/>
      <c r="M30" s="209"/>
      <c r="N30" s="67"/>
      <c r="P30" s="105"/>
      <c r="Q30" s="106"/>
      <c r="R30" s="106"/>
      <c r="S30" s="107"/>
      <c r="T30" s="135"/>
      <c r="U30" s="135"/>
      <c r="V30" s="135"/>
      <c r="W30" s="135"/>
      <c r="X30" s="135"/>
      <c r="Y30" s="135"/>
      <c r="Z30" s="135"/>
      <c r="AA30" s="135"/>
      <c r="AB30" s="135"/>
      <c r="AC30" s="135"/>
      <c r="AD30" s="135"/>
      <c r="AE30" s="135"/>
      <c r="AF30" s="135"/>
      <c r="AG30" s="135"/>
      <c r="AH30" s="135"/>
      <c r="AI30" s="135"/>
      <c r="AJ30" s="135"/>
      <c r="AK30" s="135"/>
      <c r="AL30" s="135"/>
    </row>
    <row r="31" spans="1:39" s="8" customFormat="1" ht="18" customHeight="1" thickBot="1" x14ac:dyDescent="0.3">
      <c r="A31" s="23"/>
      <c r="B31" s="30" t="s">
        <v>5</v>
      </c>
      <c r="C31" s="156">
        <v>41.789556339791176</v>
      </c>
      <c r="D31" s="155">
        <v>40.846140049681324</v>
      </c>
      <c r="E31" s="155">
        <v>40.262483465009893</v>
      </c>
      <c r="F31" s="154">
        <v>40.331903569301033</v>
      </c>
      <c r="G31" s="153">
        <v>41.909056340399232</v>
      </c>
      <c r="H31" s="35"/>
      <c r="I31" s="69"/>
      <c r="J31" s="152">
        <v>41.370837422315518</v>
      </c>
      <c r="K31" s="169">
        <f>+IF(ISERROR(J31-D31),"*",(J31-D31))</f>
        <v>0.52469737263419347</v>
      </c>
      <c r="L31" s="209"/>
      <c r="M31" s="209"/>
      <c r="N31" s="67"/>
      <c r="T31" s="135"/>
      <c r="U31" s="135"/>
      <c r="V31" s="135"/>
      <c r="W31" s="135"/>
      <c r="X31" s="135"/>
      <c r="Y31" s="135"/>
      <c r="Z31" s="135"/>
      <c r="AA31" s="135"/>
      <c r="AB31" s="135"/>
      <c r="AC31" s="135"/>
      <c r="AD31" s="135"/>
      <c r="AE31" s="135"/>
      <c r="AF31" s="135"/>
      <c r="AG31" s="135"/>
      <c r="AH31" s="135"/>
      <c r="AI31" s="135"/>
      <c r="AJ31" s="135"/>
      <c r="AK31" s="135"/>
      <c r="AL31" s="135"/>
    </row>
    <row r="32" spans="1:39" ht="12.95" customHeight="1" x14ac:dyDescent="0.25">
      <c r="A32"/>
      <c r="B32" s="44"/>
      <c r="C32"/>
      <c r="D32"/>
      <c r="E32"/>
      <c r="F32"/>
      <c r="G32"/>
      <c r="H32"/>
      <c r="I32" s="9"/>
      <c r="J32"/>
      <c r="K32"/>
      <c r="L32" s="9"/>
      <c r="M32"/>
      <c r="N32" s="9"/>
      <c r="P32" s="324" t="s">
        <v>190</v>
      </c>
      <c r="Q32" s="325"/>
      <c r="R32" s="326"/>
    </row>
    <row r="33" spans="1:18" ht="12.95" customHeight="1" x14ac:dyDescent="0.25">
      <c r="A33" s="1"/>
      <c r="B33" s="44"/>
      <c r="C33" s="308"/>
      <c r="D33" s="308"/>
      <c r="E33" s="308"/>
      <c r="F33" s="308"/>
      <c r="G33" s="308"/>
      <c r="H33"/>
      <c r="I33" s="9"/>
      <c r="J33" s="308"/>
      <c r="K33" s="308"/>
      <c r="L33" s="128"/>
      <c r="M33" s="308"/>
      <c r="N33" s="9"/>
      <c r="P33" s="101"/>
      <c r="Q33" s="96"/>
      <c r="R33" s="102"/>
    </row>
    <row r="34" spans="1:18" ht="29.25" customHeight="1" thickBot="1" x14ac:dyDescent="0.3">
      <c r="A34" s="1"/>
      <c r="B34" s="12"/>
      <c r="C34" s="13"/>
      <c r="D34" s="13"/>
      <c r="E34" s="13"/>
      <c r="F34" s="13"/>
      <c r="G34" s="13"/>
      <c r="H34" s="9"/>
      <c r="I34" s="9"/>
      <c r="J34" s="13"/>
      <c r="K34" s="13"/>
      <c r="L34" s="13"/>
      <c r="M34" s="13"/>
      <c r="N34" s="9"/>
      <c r="P34" s="101"/>
      <c r="Q34" s="96"/>
      <c r="R34" s="102"/>
    </row>
    <row r="35" spans="1:18" ht="50.1" customHeight="1" thickBot="1" x14ac:dyDescent="0.3">
      <c r="A35" s="1"/>
      <c r="B35" s="4" t="s">
        <v>15</v>
      </c>
      <c r="C35" s="45" t="s">
        <v>90</v>
      </c>
      <c r="D35" s="46" t="s">
        <v>192</v>
      </c>
      <c r="E35" s="46" t="s">
        <v>205</v>
      </c>
      <c r="F35" s="130" t="s">
        <v>204</v>
      </c>
      <c r="G35" s="71" t="s">
        <v>200</v>
      </c>
      <c r="H35"/>
      <c r="I35" s="9"/>
      <c r="J35" s="45" t="s">
        <v>201</v>
      </c>
      <c r="K35" s="81" t="s">
        <v>203</v>
      </c>
      <c r="L35" s="132"/>
      <c r="M35" s="132"/>
      <c r="N35" s="9"/>
      <c r="P35" s="103"/>
      <c r="Q35" s="97"/>
      <c r="R35" s="104"/>
    </row>
    <row r="36" spans="1:18" s="8" customFormat="1" ht="18" customHeight="1" x14ac:dyDescent="0.25">
      <c r="A36" s="23"/>
      <c r="B36" s="26" t="s">
        <v>6</v>
      </c>
      <c r="C36" s="168">
        <v>22.472406022036775</v>
      </c>
      <c r="D36" s="167">
        <v>15.18566414968171</v>
      </c>
      <c r="E36" s="167">
        <v>14.08377312886163</v>
      </c>
      <c r="F36" s="166">
        <v>14.034261414256431</v>
      </c>
      <c r="G36" s="165">
        <v>21.620663271038726</v>
      </c>
      <c r="H36" s="35"/>
      <c r="I36" s="69"/>
      <c r="J36" s="164">
        <v>14.289972292538579</v>
      </c>
      <c r="K36" s="163">
        <f t="shared" ref="K36:K41" si="3">+IF(ISERROR(J36/D36-1),"*",(J36/D36-1))</f>
        <v>-5.898272530687465E-2</v>
      </c>
      <c r="L36" s="207"/>
      <c r="M36" s="207"/>
      <c r="N36" s="67"/>
      <c r="P36" s="103"/>
      <c r="Q36" s="97"/>
      <c r="R36" s="104"/>
    </row>
    <row r="37" spans="1:18" s="8" customFormat="1" ht="18" customHeight="1" x14ac:dyDescent="0.25">
      <c r="A37" s="23"/>
      <c r="B37" s="28" t="s">
        <v>17</v>
      </c>
      <c r="C37" s="162">
        <v>18.089161147051321</v>
      </c>
      <c r="D37" s="161">
        <v>13.366314212399466</v>
      </c>
      <c r="E37" s="161">
        <v>10.659234033597039</v>
      </c>
      <c r="F37" s="160">
        <v>12.212404771430849</v>
      </c>
      <c r="G37" s="159">
        <v>17.089915772689498</v>
      </c>
      <c r="H37" s="35"/>
      <c r="I37" s="69"/>
      <c r="J37" s="158">
        <v>11.547922210199147</v>
      </c>
      <c r="K37" s="157">
        <f t="shared" si="3"/>
        <v>-0.13604288910950935</v>
      </c>
      <c r="L37" s="205"/>
      <c r="M37" s="205"/>
      <c r="N37" s="67"/>
      <c r="P37" s="103"/>
      <c r="Q37" s="97"/>
      <c r="R37" s="104"/>
    </row>
    <row r="38" spans="1:18" s="8" customFormat="1" ht="18" customHeight="1" x14ac:dyDescent="0.25">
      <c r="A38" s="23"/>
      <c r="B38" s="29" t="s">
        <v>0</v>
      </c>
      <c r="C38" s="162">
        <v>11.569873820498973</v>
      </c>
      <c r="D38" s="161">
        <v>8.4782590240493878</v>
      </c>
      <c r="E38" s="161">
        <v>5.8312087614449313</v>
      </c>
      <c r="F38" s="160">
        <v>7.2615350111109231</v>
      </c>
      <c r="G38" s="159">
        <v>11.737749619535652</v>
      </c>
      <c r="H38" s="35"/>
      <c r="I38" s="69"/>
      <c r="J38" s="158">
        <v>7.2217813908896291</v>
      </c>
      <c r="K38" s="157">
        <f t="shared" si="3"/>
        <v>-0.14819995822204068</v>
      </c>
      <c r="L38" s="205"/>
      <c r="M38" s="205"/>
      <c r="N38" s="67"/>
      <c r="P38" s="103"/>
      <c r="Q38" s="97"/>
      <c r="R38" s="104"/>
    </row>
    <row r="39" spans="1:18" s="8" customFormat="1" ht="18" customHeight="1" x14ac:dyDescent="0.25">
      <c r="A39" s="23"/>
      <c r="B39" s="29" t="s">
        <v>1</v>
      </c>
      <c r="C39" s="162">
        <v>16.81685726349972</v>
      </c>
      <c r="D39" s="161">
        <v>11.5753917245056</v>
      </c>
      <c r="E39" s="161">
        <v>9.6290183703483745</v>
      </c>
      <c r="F39" s="160">
        <v>10.471223873749647</v>
      </c>
      <c r="G39" s="159">
        <v>16.087345116833642</v>
      </c>
      <c r="H39" s="35"/>
      <c r="I39" s="69"/>
      <c r="J39" s="158">
        <v>10.394800691728173</v>
      </c>
      <c r="K39" s="157">
        <f t="shared" si="3"/>
        <v>-0.1019914540151643</v>
      </c>
      <c r="L39" s="205"/>
      <c r="M39" s="205"/>
      <c r="N39" s="67"/>
      <c r="P39" s="103"/>
      <c r="Q39" s="97"/>
      <c r="R39" s="104"/>
    </row>
    <row r="40" spans="1:18" s="8" customFormat="1" ht="18" customHeight="1" x14ac:dyDescent="0.25">
      <c r="A40" s="23"/>
      <c r="B40" s="29" t="s">
        <v>2</v>
      </c>
      <c r="C40" s="162">
        <v>23.412141835287503</v>
      </c>
      <c r="D40" s="161">
        <v>14.894108974863311</v>
      </c>
      <c r="E40" s="161">
        <v>13.555749125583105</v>
      </c>
      <c r="F40" s="160">
        <v>14.208827139603187</v>
      </c>
      <c r="G40" s="159">
        <v>21.660762089568475</v>
      </c>
      <c r="H40" s="35"/>
      <c r="I40" s="69"/>
      <c r="J40" s="158">
        <v>14.546441310110019</v>
      </c>
      <c r="K40" s="157">
        <f t="shared" si="3"/>
        <v>-2.3342629313378049E-2</v>
      </c>
      <c r="L40" s="205"/>
      <c r="M40" s="205"/>
      <c r="N40" s="67"/>
      <c r="P40" s="103"/>
      <c r="Q40" s="97"/>
      <c r="R40" s="104"/>
    </row>
    <row r="41" spans="1:18" s="8" customFormat="1" ht="18" customHeight="1" thickBot="1" x14ac:dyDescent="0.3">
      <c r="A41" s="23"/>
      <c r="B41" s="30" t="s">
        <v>3</v>
      </c>
      <c r="C41" s="156">
        <v>26.976319057166648</v>
      </c>
      <c r="D41" s="155">
        <v>18.653527145186995</v>
      </c>
      <c r="E41" s="155">
        <v>16.125389101078184</v>
      </c>
      <c r="F41" s="154">
        <v>16.881252363464082</v>
      </c>
      <c r="G41" s="153">
        <v>26.470922334813483</v>
      </c>
      <c r="H41" s="35"/>
      <c r="I41" s="69"/>
      <c r="J41" s="152">
        <v>17.374975341876556</v>
      </c>
      <c r="K41" s="151">
        <f t="shared" si="3"/>
        <v>-6.854209358685992E-2</v>
      </c>
      <c r="L41" s="205"/>
      <c r="M41" s="177"/>
      <c r="N41" s="67"/>
      <c r="P41" s="101"/>
      <c r="Q41" s="96"/>
      <c r="R41" s="102"/>
    </row>
    <row r="42" spans="1:18" ht="16.5" thickBot="1" x14ac:dyDescent="0.3">
      <c r="A42" s="1"/>
      <c r="B42" s="32"/>
      <c r="C42" s="186"/>
      <c r="D42" s="186"/>
      <c r="E42" s="186"/>
      <c r="F42" s="186"/>
      <c r="G42" s="186"/>
      <c r="H42" s="36"/>
      <c r="I42" s="70"/>
      <c r="J42" s="186"/>
      <c r="K42" s="185"/>
      <c r="L42" s="212"/>
      <c r="M42" s="185"/>
      <c r="N42" s="9"/>
      <c r="P42" s="105"/>
      <c r="Q42" s="106"/>
      <c r="R42" s="107"/>
    </row>
    <row r="43" spans="1:18" s="8" customFormat="1" ht="18" customHeight="1" x14ac:dyDescent="0.25">
      <c r="A43" s="23"/>
      <c r="B43" s="31" t="s">
        <v>4</v>
      </c>
      <c r="C43" s="184">
        <v>25.228183626675602</v>
      </c>
      <c r="D43" s="183">
        <v>17.354874658382446</v>
      </c>
      <c r="E43" s="183">
        <v>15.800065332607321</v>
      </c>
      <c r="F43" s="182">
        <v>15.964701157094872</v>
      </c>
      <c r="G43" s="181">
        <v>24.289098784969383</v>
      </c>
      <c r="H43" s="35"/>
      <c r="I43" s="69"/>
      <c r="J43" s="180">
        <v>15.93894304440833</v>
      </c>
      <c r="K43" s="179">
        <f>+IF(ISERROR(J43/D43-1),"*",(J43/D43-1))</f>
        <v>-8.1586968609434374E-2</v>
      </c>
      <c r="L43" s="205"/>
      <c r="M43" s="177"/>
      <c r="N43" s="67"/>
    </row>
    <row r="44" spans="1:18" s="8" customFormat="1" ht="18" customHeight="1" thickBot="1" x14ac:dyDescent="0.3">
      <c r="A44" s="23"/>
      <c r="B44" s="30" t="s">
        <v>5</v>
      </c>
      <c r="C44" s="156">
        <v>19.768409341607928</v>
      </c>
      <c r="D44" s="155">
        <v>13.023742504119461</v>
      </c>
      <c r="E44" s="155">
        <v>11.610751391221182</v>
      </c>
      <c r="F44" s="154">
        <v>12.118161824688841</v>
      </c>
      <c r="G44" s="153">
        <v>19.000620055032563</v>
      </c>
      <c r="H44" s="35"/>
      <c r="I44" s="69"/>
      <c r="J44" s="152">
        <v>12.66231423017051</v>
      </c>
      <c r="K44" s="151">
        <f>+IF(ISERROR(J44/D44-1),"*",(J44/D44-1))</f>
        <v>-2.7751491081356217E-2</v>
      </c>
      <c r="L44" s="205"/>
      <c r="M44" s="177"/>
      <c r="N44" s="67"/>
    </row>
    <row r="45" spans="1:18" ht="12.95" customHeight="1" x14ac:dyDescent="0.25">
      <c r="A45" s="1"/>
      <c r="B45" s="44"/>
      <c r="C45" s="38"/>
      <c r="D45" s="38"/>
      <c r="E45" s="38"/>
      <c r="F45" s="38"/>
      <c r="G45" s="38"/>
      <c r="H45" s="36"/>
      <c r="I45" s="70"/>
      <c r="J45" s="38"/>
      <c r="K45" s="38"/>
      <c r="L45" s="129"/>
      <c r="M45" s="38"/>
      <c r="N45" s="9"/>
    </row>
    <row r="46" spans="1:18" ht="12.95" customHeight="1" x14ac:dyDescent="0.25">
      <c r="A46" s="1"/>
      <c r="B46" s="44"/>
      <c r="C46" s="38"/>
      <c r="D46" s="38"/>
      <c r="E46" s="38"/>
      <c r="F46" s="38"/>
      <c r="G46" s="38"/>
      <c r="H46" s="36"/>
      <c r="I46" s="70"/>
      <c r="J46" s="38"/>
      <c r="K46" s="38"/>
      <c r="L46" s="129"/>
      <c r="M46" s="38"/>
      <c r="N46" s="9"/>
    </row>
    <row r="47" spans="1:18" ht="24.75" customHeight="1" x14ac:dyDescent="0.25">
      <c r="A47" s="1"/>
      <c r="B47" s="12"/>
      <c r="C47" s="13"/>
      <c r="D47" s="13"/>
      <c r="E47" s="13"/>
      <c r="F47" s="13"/>
      <c r="G47" s="13"/>
      <c r="H47" s="9"/>
      <c r="I47" s="9"/>
      <c r="J47" s="13"/>
      <c r="K47" s="13"/>
      <c r="L47" s="13"/>
      <c r="M47" s="13"/>
      <c r="N47" s="9"/>
    </row>
    <row r="48" spans="1:18" ht="27.75" customHeight="1" thickBot="1" x14ac:dyDescent="0.3">
      <c r="A48" s="1"/>
      <c r="B48" s="12"/>
      <c r="C48" s="13"/>
      <c r="D48" s="13"/>
      <c r="E48" s="13"/>
      <c r="F48" s="13"/>
      <c r="G48" s="13"/>
      <c r="H48" s="9"/>
      <c r="I48" s="9"/>
      <c r="J48" s="13"/>
      <c r="K48" s="13"/>
      <c r="L48" s="13"/>
      <c r="M48" s="13"/>
      <c r="N48" s="9"/>
    </row>
    <row r="49" spans="1:14" ht="50.1" customHeight="1" thickBot="1" x14ac:dyDescent="0.3">
      <c r="A49" s="1"/>
      <c r="B49" s="4" t="s">
        <v>25</v>
      </c>
      <c r="C49" s="45" t="s">
        <v>90</v>
      </c>
      <c r="D49" s="46" t="s">
        <v>192</v>
      </c>
      <c r="E49" s="46" t="s">
        <v>205</v>
      </c>
      <c r="F49" s="130" t="s">
        <v>204</v>
      </c>
      <c r="G49" s="71" t="s">
        <v>200</v>
      </c>
      <c r="H49"/>
      <c r="I49" s="9"/>
      <c r="J49" s="45" t="s">
        <v>201</v>
      </c>
      <c r="K49" s="81" t="s">
        <v>203</v>
      </c>
      <c r="L49" s="132"/>
      <c r="M49" s="132"/>
      <c r="N49" s="9"/>
    </row>
    <row r="50" spans="1:14" s="8" customFormat="1" ht="18" customHeight="1" x14ac:dyDescent="0.25">
      <c r="A50" s="23"/>
      <c r="B50" s="26" t="s">
        <v>6</v>
      </c>
      <c r="C50" s="176">
        <v>100</v>
      </c>
      <c r="D50" s="175">
        <v>100</v>
      </c>
      <c r="E50" s="175">
        <v>100</v>
      </c>
      <c r="F50" s="174">
        <v>100</v>
      </c>
      <c r="G50" s="173">
        <v>100</v>
      </c>
      <c r="H50" s="5"/>
      <c r="I50" s="67"/>
      <c r="J50" s="172">
        <v>100</v>
      </c>
      <c r="K50" s="171">
        <f t="shared" ref="K50:K58" si="4">+IF(ISERROR(J50-D50),"*",(J50-D50))</f>
        <v>0</v>
      </c>
      <c r="L50" s="211"/>
      <c r="M50" s="210"/>
      <c r="N50" s="67"/>
    </row>
    <row r="51" spans="1:14" s="8" customFormat="1" ht="18" customHeight="1" x14ac:dyDescent="0.25">
      <c r="A51" s="23"/>
      <c r="B51" s="24" t="s">
        <v>7</v>
      </c>
      <c r="C51" s="162">
        <v>7.9208031239104724</v>
      </c>
      <c r="D51" s="161">
        <v>7.3866471680061263</v>
      </c>
      <c r="E51" s="161">
        <v>7.7228669327341821</v>
      </c>
      <c r="F51" s="160">
        <v>7.5409585002678705</v>
      </c>
      <c r="G51" s="159">
        <v>7.6914204441468197</v>
      </c>
      <c r="H51" s="5"/>
      <c r="I51" s="67"/>
      <c r="J51" s="158">
        <v>7.1908181482984519</v>
      </c>
      <c r="K51" s="170">
        <f t="shared" si="4"/>
        <v>-0.19582901970767441</v>
      </c>
      <c r="L51" s="209"/>
      <c r="M51" s="208"/>
      <c r="N51" s="67"/>
    </row>
    <row r="52" spans="1:14" s="8" customFormat="1" ht="18" customHeight="1" x14ac:dyDescent="0.25">
      <c r="A52" s="23"/>
      <c r="B52" s="24" t="s">
        <v>8</v>
      </c>
      <c r="C52" s="162">
        <v>12.568851196770151</v>
      </c>
      <c r="D52" s="161">
        <v>12.021849112235909</v>
      </c>
      <c r="E52" s="161">
        <v>12.327812709396964</v>
      </c>
      <c r="F52" s="160">
        <v>12.516140110499109</v>
      </c>
      <c r="G52" s="159">
        <v>12.317367549730294</v>
      </c>
      <c r="H52" s="35"/>
      <c r="I52" s="69"/>
      <c r="J52" s="158">
        <v>12.720197757974441</v>
      </c>
      <c r="K52" s="170">
        <f t="shared" si="4"/>
        <v>0.69834864573853217</v>
      </c>
      <c r="L52" s="209"/>
      <c r="M52" s="208"/>
      <c r="N52" s="67"/>
    </row>
    <row r="53" spans="1:14" s="8" customFormat="1" ht="18" customHeight="1" x14ac:dyDescent="0.25">
      <c r="A53" s="23"/>
      <c r="B53" s="24" t="s">
        <v>9</v>
      </c>
      <c r="C53" s="162">
        <v>13.541675375797869</v>
      </c>
      <c r="D53" s="161">
        <v>14.822876313298197</v>
      </c>
      <c r="E53" s="161">
        <v>14.298795291623534</v>
      </c>
      <c r="F53" s="160">
        <v>14.202201213560365</v>
      </c>
      <c r="G53" s="159">
        <v>13.20015226958818</v>
      </c>
      <c r="H53" s="35"/>
      <c r="I53" s="69"/>
      <c r="J53" s="158">
        <v>14.165241223955306</v>
      </c>
      <c r="K53" s="170">
        <f t="shared" si="4"/>
        <v>-0.65763508934289128</v>
      </c>
      <c r="L53" s="209"/>
      <c r="M53" s="208"/>
      <c r="N53" s="67"/>
    </row>
    <row r="54" spans="1:14" s="8" customFormat="1" ht="18" customHeight="1" x14ac:dyDescent="0.25">
      <c r="A54" s="23"/>
      <c r="B54" s="24" t="s">
        <v>10</v>
      </c>
      <c r="C54" s="162">
        <v>23.498275016543104</v>
      </c>
      <c r="D54" s="161">
        <v>23.581990882824496</v>
      </c>
      <c r="E54" s="161">
        <v>23.513044967092505</v>
      </c>
      <c r="F54" s="160">
        <v>23.290231909167314</v>
      </c>
      <c r="G54" s="159">
        <v>22.862807159310201</v>
      </c>
      <c r="H54" s="35"/>
      <c r="I54" s="69"/>
      <c r="J54" s="158">
        <v>22.614697533147226</v>
      </c>
      <c r="K54" s="170">
        <f t="shared" si="4"/>
        <v>-0.96729334967726999</v>
      </c>
      <c r="L54" s="209"/>
      <c r="M54" s="208"/>
      <c r="N54" s="67"/>
    </row>
    <row r="55" spans="1:14" s="8" customFormat="1" ht="18" customHeight="1" x14ac:dyDescent="0.25">
      <c r="A55" s="23"/>
      <c r="B55" s="24" t="s">
        <v>11</v>
      </c>
      <c r="C55" s="162">
        <v>12.844300194058937</v>
      </c>
      <c r="D55" s="161">
        <v>12.516258991494103</v>
      </c>
      <c r="E55" s="161">
        <v>12.385777956245169</v>
      </c>
      <c r="F55" s="160">
        <v>12.528472961845626</v>
      </c>
      <c r="G55" s="159">
        <v>13.422320585789144</v>
      </c>
      <c r="H55" s="35"/>
      <c r="I55" s="69"/>
      <c r="J55" s="158">
        <v>13.153110080837587</v>
      </c>
      <c r="K55" s="170">
        <f t="shared" si="4"/>
        <v>0.63685108934348378</v>
      </c>
      <c r="L55" s="209"/>
      <c r="M55" s="208"/>
      <c r="N55" s="67"/>
    </row>
    <row r="56" spans="1:14" s="8" customFormat="1" ht="18" customHeight="1" x14ac:dyDescent="0.25">
      <c r="A56" s="23"/>
      <c r="B56" s="24" t="s">
        <v>12</v>
      </c>
      <c r="C56" s="162">
        <v>10.178798779145112</v>
      </c>
      <c r="D56" s="161">
        <v>10.684173894028074</v>
      </c>
      <c r="E56" s="161">
        <v>10.190850385232496</v>
      </c>
      <c r="F56" s="160">
        <v>10.296448082432283</v>
      </c>
      <c r="G56" s="159">
        <v>9.9041491229287608</v>
      </c>
      <c r="H56" s="35"/>
      <c r="I56" s="69"/>
      <c r="J56" s="158">
        <v>10.38034721396633</v>
      </c>
      <c r="K56" s="170">
        <f t="shared" si="4"/>
        <v>-0.30382668006174463</v>
      </c>
      <c r="L56" s="209"/>
      <c r="M56" s="208"/>
      <c r="N56" s="67"/>
    </row>
    <row r="57" spans="1:14" s="8" customFormat="1" ht="18" customHeight="1" x14ac:dyDescent="0.25">
      <c r="A57" s="23"/>
      <c r="B57" s="24" t="s">
        <v>13</v>
      </c>
      <c r="C57" s="162">
        <v>10.11425243480944</v>
      </c>
      <c r="D57" s="161">
        <v>9.7886893489111984</v>
      </c>
      <c r="E57" s="161">
        <v>10.081165481299285</v>
      </c>
      <c r="F57" s="160">
        <v>10.31519143325354</v>
      </c>
      <c r="G57" s="159">
        <v>10.802801790950912</v>
      </c>
      <c r="H57" s="35"/>
      <c r="I57" s="69"/>
      <c r="J57" s="158">
        <v>10.064476919116906</v>
      </c>
      <c r="K57" s="170">
        <f t="shared" si="4"/>
        <v>0.27578757020570777</v>
      </c>
      <c r="L57" s="209"/>
      <c r="M57" s="208"/>
      <c r="N57" s="67"/>
    </row>
    <row r="58" spans="1:14" s="8" customFormat="1" ht="18" customHeight="1" thickBot="1" x14ac:dyDescent="0.3">
      <c r="A58" s="23"/>
      <c r="B58" s="25" t="s">
        <v>14</v>
      </c>
      <c r="C58" s="156">
        <v>9.333035360260947</v>
      </c>
      <c r="D58" s="155">
        <v>9.1975158495294256</v>
      </c>
      <c r="E58" s="155">
        <v>9.1141834485936926</v>
      </c>
      <c r="F58" s="154">
        <v>9.310359684313859</v>
      </c>
      <c r="G58" s="153">
        <v>9.7989832161472172</v>
      </c>
      <c r="H58" s="35"/>
      <c r="I58" s="69"/>
      <c r="J58" s="152">
        <v>9.7111226686949852</v>
      </c>
      <c r="K58" s="169">
        <f t="shared" si="4"/>
        <v>0.51360681916555961</v>
      </c>
      <c r="L58" s="209"/>
      <c r="M58" s="208"/>
      <c r="N58" s="67"/>
    </row>
    <row r="59" spans="1:14" ht="12.95" customHeight="1" x14ac:dyDescent="0.25">
      <c r="A59" s="1"/>
      <c r="B59" s="44"/>
      <c r="C59" s="38"/>
      <c r="D59" s="38"/>
      <c r="E59" s="38"/>
      <c r="F59" s="38"/>
      <c r="G59" s="38"/>
      <c r="H59" s="36"/>
      <c r="I59" s="70"/>
      <c r="J59" s="38"/>
      <c r="K59" s="38"/>
      <c r="L59" s="129"/>
      <c r="M59" s="38"/>
      <c r="N59" s="9"/>
    </row>
    <row r="60" spans="1:14" ht="12.95" customHeight="1" x14ac:dyDescent="0.25">
      <c r="A60" s="1"/>
      <c r="B60" s="44"/>
      <c r="C60" s="38"/>
      <c r="D60" s="38"/>
      <c r="E60" s="38"/>
      <c r="F60" s="38"/>
      <c r="G60" s="38"/>
      <c r="H60" s="36"/>
      <c r="I60" s="70"/>
      <c r="J60" s="38"/>
      <c r="K60" s="38"/>
      <c r="L60" s="129"/>
      <c r="M60" s="38"/>
      <c r="N60" s="9"/>
    </row>
    <row r="61" spans="1:14" ht="24.75" customHeight="1" thickBot="1" x14ac:dyDescent="0.3">
      <c r="A61" s="1"/>
      <c r="B61" s="12"/>
      <c r="C61" s="13"/>
      <c r="D61" s="13"/>
      <c r="E61" s="13"/>
      <c r="F61" s="13"/>
      <c r="G61" s="13"/>
      <c r="H61" s="9"/>
      <c r="I61" s="9"/>
      <c r="J61" s="13"/>
      <c r="K61" s="13"/>
      <c r="L61" s="13"/>
      <c r="M61" s="13"/>
      <c r="N61" s="9"/>
    </row>
    <row r="62" spans="1:14" ht="50.1" customHeight="1" thickBot="1" x14ac:dyDescent="0.3">
      <c r="A62" s="1"/>
      <c r="B62" s="4" t="s">
        <v>15</v>
      </c>
      <c r="C62" s="45" t="s">
        <v>90</v>
      </c>
      <c r="D62" s="46" t="s">
        <v>192</v>
      </c>
      <c r="E62" s="46" t="s">
        <v>205</v>
      </c>
      <c r="F62" s="130" t="s">
        <v>204</v>
      </c>
      <c r="G62" s="71" t="s">
        <v>200</v>
      </c>
      <c r="H62"/>
      <c r="I62" s="9"/>
      <c r="J62" s="45" t="s">
        <v>201</v>
      </c>
      <c r="K62" s="81" t="s">
        <v>203</v>
      </c>
      <c r="L62" s="132"/>
      <c r="M62" s="132"/>
      <c r="N62" s="9"/>
    </row>
    <row r="63" spans="1:14" s="8" customFormat="1" ht="18" customHeight="1" x14ac:dyDescent="0.25">
      <c r="A63" s="23"/>
      <c r="B63" s="26" t="s">
        <v>6</v>
      </c>
      <c r="C63" s="168">
        <v>22.472406022036775</v>
      </c>
      <c r="D63" s="167">
        <v>15.18566414968171</v>
      </c>
      <c r="E63" s="167">
        <v>14.08377312886163</v>
      </c>
      <c r="F63" s="166">
        <v>14.034261414256431</v>
      </c>
      <c r="G63" s="165">
        <v>21.620663271038726</v>
      </c>
      <c r="H63" s="5"/>
      <c r="I63" s="67"/>
      <c r="J63" s="164">
        <v>14.289972292538579</v>
      </c>
      <c r="K63" s="163">
        <f t="shared" ref="K63:K71" si="5">+IF(ISERROR(J63/D63-1),"*",(J63/D63-1))</f>
        <v>-5.898272530687465E-2</v>
      </c>
      <c r="L63" s="207"/>
      <c r="M63" s="206"/>
      <c r="N63" s="67"/>
    </row>
    <row r="64" spans="1:14" s="8" customFormat="1" ht="18" customHeight="1" x14ac:dyDescent="0.25">
      <c r="A64" s="23"/>
      <c r="B64" s="24" t="s">
        <v>7</v>
      </c>
      <c r="C64" s="162">
        <v>21.490118773279423</v>
      </c>
      <c r="D64" s="161">
        <v>14.912766608682322</v>
      </c>
      <c r="E64" s="161">
        <v>11.029784823261039</v>
      </c>
      <c r="F64" s="160">
        <v>13.716896648473289</v>
      </c>
      <c r="G64" s="159">
        <v>20.898746630694042</v>
      </c>
      <c r="H64" s="35"/>
      <c r="I64" s="69"/>
      <c r="J64" s="158">
        <v>13.985267497155766</v>
      </c>
      <c r="K64" s="157">
        <f t="shared" si="5"/>
        <v>-6.2194972660978953E-2</v>
      </c>
      <c r="L64" s="205"/>
      <c r="M64" s="177"/>
      <c r="N64" s="67"/>
    </row>
    <row r="65" spans="1:14" s="8" customFormat="1" ht="18" customHeight="1" x14ac:dyDescent="0.25">
      <c r="A65" s="23"/>
      <c r="B65" s="24" t="s">
        <v>8</v>
      </c>
      <c r="C65" s="162">
        <v>25.364768849464038</v>
      </c>
      <c r="D65" s="161">
        <v>17.272083791541352</v>
      </c>
      <c r="E65" s="161">
        <v>13.580953834739709</v>
      </c>
      <c r="F65" s="160">
        <v>17.290023770197241</v>
      </c>
      <c r="G65" s="159">
        <v>25.223844030699397</v>
      </c>
      <c r="H65" s="35"/>
      <c r="I65" s="69"/>
      <c r="J65" s="158">
        <v>18.132371016983456</v>
      </c>
      <c r="K65" s="157">
        <f t="shared" si="5"/>
        <v>4.9807958079928438E-2</v>
      </c>
      <c r="L65" s="205"/>
      <c r="M65" s="177"/>
      <c r="N65" s="67"/>
    </row>
    <row r="66" spans="1:14" s="8" customFormat="1" ht="18" customHeight="1" x14ac:dyDescent="0.25">
      <c r="A66" s="23"/>
      <c r="B66" s="24" t="s">
        <v>9</v>
      </c>
      <c r="C66" s="162">
        <v>22.050790261259682</v>
      </c>
      <c r="D66" s="161">
        <v>17.199497802696996</v>
      </c>
      <c r="E66" s="161">
        <v>13.603513074247394</v>
      </c>
      <c r="F66" s="160">
        <v>14.506175822794338</v>
      </c>
      <c r="G66" s="159">
        <v>21.327152667985917</v>
      </c>
      <c r="H66" s="35"/>
      <c r="I66" s="69"/>
      <c r="J66" s="158">
        <v>15.060134963527297</v>
      </c>
      <c r="K66" s="157">
        <f t="shared" si="5"/>
        <v>-0.12438519215568222</v>
      </c>
      <c r="L66" s="205"/>
      <c r="M66" s="177"/>
      <c r="N66" s="67"/>
    </row>
    <row r="67" spans="1:14" s="8" customFormat="1" ht="18" customHeight="1" x14ac:dyDescent="0.25">
      <c r="A67" s="23"/>
      <c r="B67" s="24" t="s">
        <v>10</v>
      </c>
      <c r="C67" s="162">
        <v>24.286584987936337</v>
      </c>
      <c r="D67" s="161">
        <v>15.484614594890168</v>
      </c>
      <c r="E67" s="161">
        <v>12.682398816174423</v>
      </c>
      <c r="F67" s="160">
        <v>14.488959086869075</v>
      </c>
      <c r="G67" s="159">
        <v>21.719970428593221</v>
      </c>
      <c r="H67" s="35"/>
      <c r="I67" s="69"/>
      <c r="J67" s="158">
        <v>14.162612751577772</v>
      </c>
      <c r="K67" s="157">
        <f t="shared" si="5"/>
        <v>-8.5375185492097994E-2</v>
      </c>
      <c r="L67" s="205"/>
      <c r="M67" s="177"/>
      <c r="N67" s="67"/>
    </row>
    <row r="68" spans="1:14" s="8" customFormat="1" ht="18" customHeight="1" x14ac:dyDescent="0.25">
      <c r="A68" s="23"/>
      <c r="B68" s="24" t="s">
        <v>11</v>
      </c>
      <c r="C68" s="162">
        <v>21.386469254832239</v>
      </c>
      <c r="D68" s="161">
        <v>13.956500694541527</v>
      </c>
      <c r="E68" s="161">
        <v>11.520076376237895</v>
      </c>
      <c r="F68" s="160">
        <v>11.844087142036198</v>
      </c>
      <c r="G68" s="159">
        <v>21.347408051993678</v>
      </c>
      <c r="H68" s="35"/>
      <c r="I68" s="69"/>
      <c r="J68" s="158">
        <v>13.206668432415558</v>
      </c>
      <c r="K68" s="157">
        <f t="shared" si="5"/>
        <v>-5.372638016771869E-2</v>
      </c>
      <c r="L68" s="205"/>
      <c r="M68" s="177"/>
      <c r="N68" s="67"/>
    </row>
    <row r="69" spans="1:14" s="8" customFormat="1" ht="18" customHeight="1" x14ac:dyDescent="0.25">
      <c r="A69" s="23"/>
      <c r="B69" s="24" t="s">
        <v>12</v>
      </c>
      <c r="C69" s="162">
        <v>21.470377863253105</v>
      </c>
      <c r="D69" s="161">
        <v>14.935256834571273</v>
      </c>
      <c r="E69" s="161">
        <v>11.146444841897624</v>
      </c>
      <c r="F69" s="160">
        <v>13.800505495742589</v>
      </c>
      <c r="G69" s="159">
        <v>19.951622601625914</v>
      </c>
      <c r="H69" s="35"/>
      <c r="I69" s="69"/>
      <c r="J69" s="158">
        <v>12.799412834153719</v>
      </c>
      <c r="K69" s="157">
        <f t="shared" si="5"/>
        <v>-0.14300684776130701</v>
      </c>
      <c r="L69" s="205"/>
      <c r="M69" s="177"/>
      <c r="N69" s="67"/>
    </row>
    <row r="70" spans="1:14" s="8" customFormat="1" ht="18" customHeight="1" x14ac:dyDescent="0.25">
      <c r="A70" s="23"/>
      <c r="B70" s="24" t="s">
        <v>13</v>
      </c>
      <c r="C70" s="162">
        <v>20.442964327617396</v>
      </c>
      <c r="D70" s="161">
        <v>12.840502505428816</v>
      </c>
      <c r="E70" s="161">
        <v>10.323263186552758</v>
      </c>
      <c r="F70" s="160">
        <v>12.542894260637889</v>
      </c>
      <c r="G70" s="159">
        <v>20.94731483576215</v>
      </c>
      <c r="H70" s="35"/>
      <c r="I70" s="69"/>
      <c r="J70" s="158">
        <v>12.625767529309618</v>
      </c>
      <c r="K70" s="157">
        <f t="shared" si="5"/>
        <v>-1.672325331725999E-2</v>
      </c>
      <c r="L70" s="205"/>
      <c r="M70" s="177"/>
      <c r="N70" s="67"/>
    </row>
    <row r="71" spans="1:14" s="8" customFormat="1" ht="18" customHeight="1" thickBot="1" x14ac:dyDescent="0.3">
      <c r="A71" s="23"/>
      <c r="B71" s="25" t="s">
        <v>14</v>
      </c>
      <c r="C71" s="156">
        <v>20.83067426746695</v>
      </c>
      <c r="D71" s="155">
        <v>13.30772129673389</v>
      </c>
      <c r="E71" s="155">
        <v>10.886050061409264</v>
      </c>
      <c r="F71" s="154">
        <v>13.175379150502025</v>
      </c>
      <c r="G71" s="153">
        <v>20.640511975303188</v>
      </c>
      <c r="H71" s="35"/>
      <c r="I71" s="69"/>
      <c r="J71" s="152">
        <v>13.438969802757404</v>
      </c>
      <c r="K71" s="151">
        <f t="shared" si="5"/>
        <v>9.8625830145486759E-3</v>
      </c>
      <c r="L71" s="205"/>
      <c r="M71" s="177"/>
      <c r="N71" s="67"/>
    </row>
    <row r="72" spans="1:14" ht="12.95" customHeight="1" x14ac:dyDescent="0.25">
      <c r="A72" s="1"/>
      <c r="B72" s="44"/>
      <c r="C72" s="38"/>
      <c r="D72" s="38"/>
      <c r="E72" s="38"/>
      <c r="F72" s="38"/>
      <c r="G72" s="38"/>
      <c r="H72" s="36"/>
      <c r="I72" s="70"/>
      <c r="J72" s="38"/>
      <c r="K72" s="38"/>
      <c r="L72" s="129"/>
      <c r="M72" s="38"/>
      <c r="N72" s="9"/>
    </row>
  </sheetData>
  <mergeCells count="1">
    <mergeCell ref="P32:R32"/>
  </mergeCells>
  <conditionalFormatting sqref="L22:M22">
    <cfRule type="cellIs" dxfId="533" priority="18" operator="between">
      <formula>-0.01</formula>
      <formula>0.01</formula>
    </cfRule>
  </conditionalFormatting>
  <conditionalFormatting sqref="K50:M58 K23:M31">
    <cfRule type="cellIs" dxfId="532" priority="15" operator="lessThan">
      <formula>-0.01</formula>
    </cfRule>
    <cfRule type="cellIs" dxfId="531" priority="16" operator="greaterThan">
      <formula>0.01</formula>
    </cfRule>
    <cfRule type="cellIs" dxfId="530" priority="17" operator="between">
      <formula>-0.01</formula>
      <formula>0.01</formula>
    </cfRule>
  </conditionalFormatting>
  <conditionalFormatting sqref="K6:L16">
    <cfRule type="cellIs" dxfId="529" priority="12" operator="equal">
      <formula>0</formula>
    </cfRule>
    <cfRule type="cellIs" dxfId="528" priority="13" operator="lessThanOrEqual">
      <formula>0.001</formula>
    </cfRule>
    <cfRule type="cellIs" dxfId="527" priority="14" operator="greaterThanOrEqual">
      <formula>0.001</formula>
    </cfRule>
  </conditionalFormatting>
  <conditionalFormatting sqref="K63:M71">
    <cfRule type="cellIs" dxfId="526" priority="9" operator="greaterThanOrEqual">
      <formula>0.001</formula>
    </cfRule>
    <cfRule type="cellIs" dxfId="525" priority="10" operator="lessThanOrEqual">
      <formula>0.001</formula>
    </cfRule>
    <cfRule type="cellIs" dxfId="524" priority="11" operator="equal">
      <formula>0</formula>
    </cfRule>
  </conditionalFormatting>
  <conditionalFormatting sqref="K42:M42">
    <cfRule type="cellIs" dxfId="523" priority="7" operator="lessThan">
      <formula>0.02</formula>
    </cfRule>
    <cfRule type="cellIs" dxfId="522" priority="8" operator="greaterThan">
      <formula>0.02</formula>
    </cfRule>
  </conditionalFormatting>
  <conditionalFormatting sqref="K43:M44 K36:M41">
    <cfRule type="cellIs" dxfId="521" priority="4" operator="greaterThanOrEqual">
      <formula>0.001</formula>
    </cfRule>
    <cfRule type="cellIs" dxfId="520" priority="5" operator="lessThanOrEqual">
      <formula>0.001</formula>
    </cfRule>
    <cfRule type="cellIs" dxfId="519" priority="6" operator="equal">
      <formula>0</formula>
    </cfRule>
  </conditionalFormatting>
  <conditionalFormatting sqref="P15">
    <cfRule type="cellIs" dxfId="518" priority="1" operator="lessThan">
      <formula>-0.01</formula>
    </cfRule>
    <cfRule type="cellIs" dxfId="517" priority="2" operator="greaterThan">
      <formula>0.01</formula>
    </cfRule>
    <cfRule type="cellIs" dxfId="516"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0" fitToWidth="0" orientation="portrait"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72"/>
  <sheetViews>
    <sheetView showGridLines="0" zoomScale="70" zoomScaleNormal="70"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4.85546875" style="6" customWidth="1"/>
    <col min="10" max="10" width="16" style="7" customWidth="1"/>
    <col min="11" max="11" width="16.85546875" style="7" customWidth="1"/>
    <col min="12" max="12" width="3.5703125" style="7" customWidth="1"/>
    <col min="13" max="13" width="16.85546875" style="7" customWidth="1"/>
    <col min="14" max="14" width="10.42578125" style="6" customWidth="1"/>
    <col min="15" max="15" width="1.5703125" style="6" customWidth="1"/>
    <col min="16" max="16" width="41.85546875" style="6" customWidth="1"/>
    <col min="17" max="16384" width="11.42578125" style="6"/>
  </cols>
  <sheetData>
    <row r="1" spans="1:29" ht="52.5" customHeight="1" x14ac:dyDescent="0.25">
      <c r="A1" s="1"/>
      <c r="B1" s="10"/>
      <c r="C1" s="11"/>
      <c r="D1" s="11"/>
      <c r="E1" s="11"/>
      <c r="F1" s="11"/>
      <c r="G1" s="11"/>
      <c r="H1"/>
      <c r="I1" s="9"/>
      <c r="J1" s="11"/>
      <c r="K1" s="11"/>
      <c r="L1" s="11"/>
      <c r="M1" s="11"/>
      <c r="N1" s="9"/>
    </row>
    <row r="2" spans="1:29" ht="28.5" x14ac:dyDescent="0.45">
      <c r="A2" s="1"/>
      <c r="B2" s="3"/>
      <c r="C2" s="2"/>
      <c r="D2" s="2"/>
      <c r="E2" s="2"/>
      <c r="F2" s="2"/>
      <c r="G2" s="2"/>
      <c r="H2" s="1"/>
      <c r="I2" s="9"/>
      <c r="J2" s="2"/>
      <c r="K2" s="2"/>
      <c r="L2" s="128"/>
      <c r="M2" s="2"/>
      <c r="N2" s="9"/>
    </row>
    <row r="3" spans="1:29" ht="24" customHeight="1" x14ac:dyDescent="0.3">
      <c r="A3" s="1"/>
      <c r="B3" s="14"/>
      <c r="C3" s="2"/>
      <c r="D3" s="2"/>
      <c r="E3" s="2"/>
      <c r="F3" s="2"/>
      <c r="G3" s="2"/>
      <c r="H3" s="1"/>
      <c r="I3" s="9"/>
      <c r="J3" s="2"/>
      <c r="K3" s="2"/>
      <c r="L3" s="128"/>
      <c r="M3" s="2"/>
      <c r="N3" s="9"/>
    </row>
    <row r="4" spans="1:29" ht="18.75" customHeight="1" thickBot="1" x14ac:dyDescent="0.3">
      <c r="A4" s="1"/>
      <c r="B4"/>
      <c r="C4"/>
      <c r="D4"/>
      <c r="E4"/>
      <c r="F4"/>
      <c r="G4"/>
      <c r="H4" s="1"/>
      <c r="I4" s="9"/>
      <c r="J4"/>
      <c r="K4"/>
      <c r="L4" s="9"/>
      <c r="M4"/>
      <c r="N4" s="9"/>
      <c r="P4" s="90" t="s">
        <v>101</v>
      </c>
    </row>
    <row r="5" spans="1:29" ht="50.1" customHeight="1" thickBot="1" x14ac:dyDescent="0.3">
      <c r="A5" s="1"/>
      <c r="B5"/>
      <c r="C5" s="45" t="s">
        <v>90</v>
      </c>
      <c r="D5" s="46" t="s">
        <v>192</v>
      </c>
      <c r="E5" s="46" t="s">
        <v>205</v>
      </c>
      <c r="F5" s="130" t="s">
        <v>204</v>
      </c>
      <c r="G5" s="71" t="s">
        <v>200</v>
      </c>
      <c r="H5"/>
      <c r="I5" s="9"/>
      <c r="J5" s="45" t="s">
        <v>201</v>
      </c>
      <c r="K5" s="81" t="s">
        <v>203</v>
      </c>
      <c r="L5"/>
      <c r="M5" s="131" t="s">
        <v>202</v>
      </c>
      <c r="N5" s="9"/>
    </row>
    <row r="6" spans="1:29" s="8" customFormat="1" ht="18" customHeight="1" x14ac:dyDescent="0.25">
      <c r="A6" s="23"/>
      <c r="B6" s="47" t="s">
        <v>112</v>
      </c>
      <c r="C6" s="204">
        <v>21.038900000000002</v>
      </c>
      <c r="D6" s="203">
        <v>11.549480000000001</v>
      </c>
      <c r="E6" s="203">
        <v>10.199999999999999</v>
      </c>
      <c r="F6" s="202">
        <v>11.3</v>
      </c>
      <c r="G6" s="201">
        <v>18.2</v>
      </c>
      <c r="H6" s="5"/>
      <c r="I6" s="67"/>
      <c r="J6" s="200">
        <v>10.4</v>
      </c>
      <c r="K6" s="179">
        <f>+IF(ISERROR(J6/D6-1),"*",(J6/D6-1))</f>
        <v>-9.9526558771477203E-2</v>
      </c>
      <c r="L6" s="205"/>
      <c r="M6" s="219">
        <f>+SUM(E6:G6,J6)</f>
        <v>50.1</v>
      </c>
      <c r="N6" s="67"/>
    </row>
    <row r="7" spans="1:29" s="8" customFormat="1" ht="18" customHeight="1" x14ac:dyDescent="0.25">
      <c r="A7" s="23"/>
      <c r="B7" s="48" t="s">
        <v>113</v>
      </c>
      <c r="C7" s="199">
        <v>7.8158708999999993</v>
      </c>
      <c r="D7" s="198">
        <v>4.2680915499999994</v>
      </c>
      <c r="E7" s="198">
        <v>3.7</v>
      </c>
      <c r="F7" s="197">
        <v>4.2</v>
      </c>
      <c r="G7" s="196">
        <v>6.9</v>
      </c>
      <c r="H7" s="5"/>
      <c r="I7" s="67"/>
      <c r="J7" s="195">
        <v>3.7</v>
      </c>
      <c r="K7" s="157">
        <f>+IF(ISERROR(J7/D7-1),"*",(J7/D7-1))</f>
        <v>-0.13310200668024552</v>
      </c>
      <c r="L7" s="205"/>
      <c r="M7" s="217">
        <f>+SUM(E7:G7,J7)</f>
        <v>18.5</v>
      </c>
      <c r="N7" s="67"/>
      <c r="W7" s="91"/>
      <c r="X7" s="91" t="str">
        <f>+C5</f>
        <v>TRIM 3 2015</v>
      </c>
      <c r="Y7" s="91" t="str">
        <f>+D5</f>
        <v>TRIM 4 2015</v>
      </c>
      <c r="Z7" s="91" t="str">
        <f>+E5</f>
        <v>TRIM 1 2016</v>
      </c>
      <c r="AA7" s="91" t="str">
        <f>+F5</f>
        <v>TRIM 2 2016</v>
      </c>
      <c r="AB7" s="91" t="str">
        <f>+G5</f>
        <v>TRIM 3 2016</v>
      </c>
      <c r="AC7" s="91" t="str">
        <f>+J5</f>
        <v>TRIM 4 2016</v>
      </c>
    </row>
    <row r="8" spans="1:29" s="8" customFormat="1" ht="18" customHeight="1" x14ac:dyDescent="0.25">
      <c r="A8" s="23"/>
      <c r="B8" s="48" t="s">
        <v>114</v>
      </c>
      <c r="C8" s="199">
        <v>33.545900000000003</v>
      </c>
      <c r="D8" s="198">
        <v>18.602049999999998</v>
      </c>
      <c r="E8" s="198">
        <v>16.100000000000001</v>
      </c>
      <c r="F8" s="197">
        <v>18.100000000000001</v>
      </c>
      <c r="G8" s="196">
        <v>30.1</v>
      </c>
      <c r="H8" s="5"/>
      <c r="I8" s="67"/>
      <c r="J8" s="195">
        <v>17.3</v>
      </c>
      <c r="K8" s="157">
        <f>+IF(ISERROR(J8/D8-1),"*",(J8/D8-1))</f>
        <v>-6.9994973672256489E-2</v>
      </c>
      <c r="L8" s="205"/>
      <c r="M8" s="217">
        <f>+SUM(E8:G8,J8)</f>
        <v>81.600000000000009</v>
      </c>
      <c r="N8" s="67"/>
      <c r="W8" s="91" t="str">
        <f>+VLOOKUP($P$4,$B$5:$J$16,1,0)</f>
        <v>Volumen (Mio consumiciones)</v>
      </c>
      <c r="X8" s="91">
        <f>+VLOOKUP($P$4,$B$5:$J$16,2,0)</f>
        <v>21.038900000000002</v>
      </c>
      <c r="Y8" s="91">
        <f>+VLOOKUP($P$4,$B$5:$J$16,3,0)</f>
        <v>11.549480000000001</v>
      </c>
      <c r="Z8" s="91">
        <f>+VLOOKUP($P$4,$B$5:$J$16,4,0)</f>
        <v>10.199999999999999</v>
      </c>
      <c r="AA8" s="91">
        <f>+VLOOKUP($P$4,$B$5:$J$16,5,0)</f>
        <v>11.3</v>
      </c>
      <c r="AB8" s="91">
        <f>+VLOOKUP($P$4,$B$5:$J$16,6,0)</f>
        <v>18.2</v>
      </c>
      <c r="AC8" s="91">
        <f>+VLOOKUP($P$4,$B$5:$J$16,9,0)</f>
        <v>10.4</v>
      </c>
    </row>
    <row r="9" spans="1:29" s="8" customFormat="1" ht="18" customHeight="1" x14ac:dyDescent="0.25">
      <c r="A9" s="23"/>
      <c r="B9" s="48" t="s">
        <v>158</v>
      </c>
      <c r="C9" s="199">
        <v>11.5</v>
      </c>
      <c r="D9" s="198">
        <v>6.9</v>
      </c>
      <c r="E9" s="198">
        <v>6.7</v>
      </c>
      <c r="F9" s="197">
        <v>7.6</v>
      </c>
      <c r="G9" s="196">
        <v>11.3</v>
      </c>
      <c r="H9" s="5"/>
      <c r="I9" s="67"/>
      <c r="J9" s="195">
        <v>6.6</v>
      </c>
      <c r="K9" s="170">
        <f>+IF(ISERROR(J9-D9),"*",(J9-D9))</f>
        <v>-0.30000000000000071</v>
      </c>
      <c r="L9" s="209"/>
      <c r="M9" s="217"/>
      <c r="N9" s="67"/>
    </row>
    <row r="10" spans="1:29" s="8" customFormat="1" ht="18" customHeight="1" x14ac:dyDescent="0.25">
      <c r="A10" s="23"/>
      <c r="B10" s="48" t="s">
        <v>115</v>
      </c>
      <c r="C10" s="199">
        <v>3.4</v>
      </c>
      <c r="D10" s="198">
        <v>3.2</v>
      </c>
      <c r="E10" s="198">
        <v>2.9</v>
      </c>
      <c r="F10" s="197">
        <v>3</v>
      </c>
      <c r="G10" s="196">
        <v>3.2</v>
      </c>
      <c r="H10" s="5"/>
      <c r="I10" s="67"/>
      <c r="J10" s="195">
        <v>3.1</v>
      </c>
      <c r="K10" s="157">
        <f t="shared" ref="K10:K16" si="0">+IF(ISERROR(J10/D10-1),"*",(J10/D10-1))</f>
        <v>-3.125E-2</v>
      </c>
      <c r="L10" s="205"/>
      <c r="M10" s="217"/>
      <c r="N10" s="67"/>
    </row>
    <row r="11" spans="1:29" s="8" customFormat="1" ht="18" customHeight="1" x14ac:dyDescent="0.25">
      <c r="A11" s="23"/>
      <c r="B11" s="48" t="s">
        <v>108</v>
      </c>
      <c r="C11" s="199">
        <v>5.0999999999999996</v>
      </c>
      <c r="D11" s="198">
        <v>4.7</v>
      </c>
      <c r="E11" s="198">
        <v>4.2</v>
      </c>
      <c r="F11" s="197">
        <v>4.0999999999999996</v>
      </c>
      <c r="G11" s="196">
        <v>4.5</v>
      </c>
      <c r="H11" s="5"/>
      <c r="I11" s="67"/>
      <c r="J11" s="195">
        <v>4.4000000000000004</v>
      </c>
      <c r="K11" s="157">
        <f t="shared" si="0"/>
        <v>-6.3829787234042534E-2</v>
      </c>
      <c r="L11" s="205"/>
      <c r="M11" s="217"/>
      <c r="N11" s="67"/>
    </row>
    <row r="12" spans="1:29" s="8" customFormat="1" ht="18" customHeight="1" x14ac:dyDescent="0.25">
      <c r="A12" s="23"/>
      <c r="B12" s="48" t="s">
        <v>109</v>
      </c>
      <c r="C12" s="199">
        <v>1.8965611885248386</v>
      </c>
      <c r="D12" s="198">
        <v>1.7218676739995085</v>
      </c>
      <c r="E12" s="198">
        <v>1.5</v>
      </c>
      <c r="F12" s="197">
        <v>1.5</v>
      </c>
      <c r="G12" s="196">
        <v>1.7</v>
      </c>
      <c r="H12" s="5"/>
      <c r="I12" s="67"/>
      <c r="J12" s="195">
        <v>1.6</v>
      </c>
      <c r="K12" s="157">
        <f t="shared" si="0"/>
        <v>-7.0776445739548222E-2</v>
      </c>
      <c r="L12" s="205"/>
      <c r="M12" s="217"/>
      <c r="N12" s="67"/>
    </row>
    <row r="13" spans="1:29" s="8" customFormat="1" ht="18" customHeight="1" x14ac:dyDescent="0.25">
      <c r="A13" s="23"/>
      <c r="B13" s="48" t="s">
        <v>110</v>
      </c>
      <c r="C13" s="199">
        <v>1.49</v>
      </c>
      <c r="D13" s="198">
        <v>1.44</v>
      </c>
      <c r="E13" s="198">
        <v>1.4</v>
      </c>
      <c r="F13" s="197">
        <v>1.4</v>
      </c>
      <c r="G13" s="196">
        <v>1.4</v>
      </c>
      <c r="H13" s="5"/>
      <c r="I13" s="67"/>
      <c r="J13" s="195">
        <v>1.4</v>
      </c>
      <c r="K13" s="157">
        <f t="shared" si="0"/>
        <v>-2.777777777777779E-2</v>
      </c>
      <c r="L13" s="205"/>
      <c r="M13" s="217"/>
      <c r="N13" s="67"/>
    </row>
    <row r="14" spans="1:29" s="8" customFormat="1" ht="18" customHeight="1" x14ac:dyDescent="0.25">
      <c r="A14" s="23"/>
      <c r="B14" s="49" t="s">
        <v>156</v>
      </c>
      <c r="C14" s="199">
        <v>0.21830882997829723</v>
      </c>
      <c r="D14" s="198">
        <v>0.11920964555163163</v>
      </c>
      <c r="E14" s="198">
        <v>0.1</v>
      </c>
      <c r="F14" s="197">
        <v>0.1</v>
      </c>
      <c r="G14" s="196">
        <v>0.2</v>
      </c>
      <c r="H14" s="5"/>
      <c r="I14" s="67"/>
      <c r="J14" s="195">
        <v>0.1</v>
      </c>
      <c r="K14" s="157">
        <f t="shared" si="0"/>
        <v>-0.16114170512579551</v>
      </c>
      <c r="L14" s="205"/>
      <c r="M14" s="217">
        <f>+SUM(E14:G14,J14)</f>
        <v>0.5</v>
      </c>
      <c r="N14" s="67"/>
    </row>
    <row r="15" spans="1:29" s="8" customFormat="1" ht="18" customHeight="1" x14ac:dyDescent="0.25">
      <c r="A15" s="23"/>
      <c r="B15" s="49" t="s">
        <v>116</v>
      </c>
      <c r="C15" s="199">
        <v>0.93698658451087791</v>
      </c>
      <c r="D15" s="198">
        <v>0.5195633132643861</v>
      </c>
      <c r="E15" s="198">
        <v>0.5</v>
      </c>
      <c r="F15" s="197">
        <v>0.5</v>
      </c>
      <c r="G15" s="196">
        <v>0.8</v>
      </c>
      <c r="H15" s="5"/>
      <c r="I15" s="67"/>
      <c r="J15" s="195">
        <v>0.5</v>
      </c>
      <c r="K15" s="157">
        <f t="shared" si="0"/>
        <v>-3.7653376912759606E-2</v>
      </c>
      <c r="L15" s="205"/>
      <c r="M15" s="217">
        <f>+SUM(E15:G15,J15)</f>
        <v>2.2999999999999998</v>
      </c>
      <c r="N15" s="67"/>
    </row>
    <row r="16" spans="1:29" s="8" customFormat="1" ht="18" customHeight="1" thickBot="1" x14ac:dyDescent="0.3">
      <c r="A16" s="23"/>
      <c r="B16" s="50" t="s">
        <v>111</v>
      </c>
      <c r="C16" s="194">
        <v>4.2920232983889237</v>
      </c>
      <c r="D16" s="193">
        <v>4.3583999504415507</v>
      </c>
      <c r="E16" s="193">
        <v>4.3</v>
      </c>
      <c r="F16" s="192">
        <v>4.3</v>
      </c>
      <c r="G16" s="191">
        <v>4.4000000000000004</v>
      </c>
      <c r="H16" s="5"/>
      <c r="I16" s="67"/>
      <c r="J16" s="190">
        <v>4.5999999999999996</v>
      </c>
      <c r="K16" s="151">
        <f t="shared" si="0"/>
        <v>5.5433198491563918E-2</v>
      </c>
      <c r="L16" s="205"/>
      <c r="M16" s="215">
        <f>+M8/M7</f>
        <v>4.4108108108108111</v>
      </c>
      <c r="N16" s="67"/>
    </row>
    <row r="17" spans="1:19" s="8" customFormat="1" ht="12.95" customHeight="1" x14ac:dyDescent="0.25">
      <c r="A17" s="23"/>
      <c r="B17" s="43" t="s">
        <v>161</v>
      </c>
      <c r="C17" s="189"/>
      <c r="D17" s="189"/>
      <c r="E17" s="189"/>
      <c r="F17" s="189"/>
      <c r="G17" s="189"/>
      <c r="H17" s="5"/>
      <c r="I17" s="67"/>
      <c r="J17" s="189"/>
      <c r="K17" s="189"/>
      <c r="L17" s="214"/>
      <c r="M17" s="189"/>
      <c r="N17" s="67"/>
    </row>
    <row r="18" spans="1:19" s="8" customFormat="1" ht="12.95" customHeight="1" x14ac:dyDescent="0.25">
      <c r="A18" s="23"/>
      <c r="B18" s="43" t="s">
        <v>157</v>
      </c>
      <c r="C18" s="189"/>
      <c r="D18" s="189"/>
      <c r="E18" s="189"/>
      <c r="F18" s="189"/>
      <c r="G18" s="189"/>
      <c r="H18" s="5"/>
      <c r="I18" s="67"/>
      <c r="J18" s="189"/>
      <c r="K18" s="189"/>
      <c r="L18" s="214"/>
      <c r="M18" s="189"/>
      <c r="N18" s="67"/>
    </row>
    <row r="19" spans="1:19" ht="12.95" customHeight="1" x14ac:dyDescent="0.25">
      <c r="A19" s="1"/>
      <c r="B19" s="43"/>
      <c r="C19" s="147"/>
      <c r="D19" s="147"/>
      <c r="E19" s="147"/>
      <c r="F19" s="147"/>
      <c r="G19" s="147"/>
      <c r="H19"/>
      <c r="I19" s="9"/>
      <c r="J19" s="147"/>
      <c r="K19" s="147"/>
      <c r="L19" s="128"/>
      <c r="M19" s="147"/>
      <c r="N19" s="9"/>
      <c r="P19" s="110"/>
      <c r="Q19" s="110"/>
      <c r="R19" s="110"/>
      <c r="S19" s="110"/>
    </row>
    <row r="20" spans="1:19" ht="24.75" customHeight="1" x14ac:dyDescent="0.25">
      <c r="A20" s="1"/>
      <c r="B20" s="12"/>
      <c r="C20" s="13"/>
      <c r="D20" s="13"/>
      <c r="E20" s="13"/>
      <c r="F20" s="13"/>
      <c r="G20" s="13"/>
      <c r="H20" s="9"/>
      <c r="I20" s="9"/>
      <c r="J20" s="13"/>
      <c r="K20" s="13"/>
      <c r="L20" s="13"/>
      <c r="M20" s="13"/>
      <c r="N20" s="9"/>
      <c r="P20" s="110"/>
      <c r="Q20" s="110"/>
      <c r="R20" s="110"/>
      <c r="S20" s="110"/>
    </row>
    <row r="21" spans="1:19" ht="29.25" customHeight="1" thickBot="1" x14ac:dyDescent="0.3">
      <c r="A21" s="1"/>
      <c r="B21" s="12"/>
      <c r="C21" s="13"/>
      <c r="D21" s="13"/>
      <c r="E21" s="13"/>
      <c r="F21" s="13"/>
      <c r="G21" s="13"/>
      <c r="H21" s="9"/>
      <c r="I21" s="9"/>
      <c r="J21" s="13"/>
      <c r="K21" s="13"/>
      <c r="L21" s="13"/>
      <c r="M21" s="13"/>
      <c r="N21" s="9"/>
      <c r="P21" s="110"/>
      <c r="Q21" s="110"/>
      <c r="R21" s="110"/>
      <c r="S21" s="110"/>
    </row>
    <row r="22" spans="1:19"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19" s="8" customFormat="1" ht="18" customHeight="1" x14ac:dyDescent="0.25">
      <c r="A23" s="23"/>
      <c r="B23" s="26" t="s">
        <v>6</v>
      </c>
      <c r="C23" s="176">
        <v>100</v>
      </c>
      <c r="D23" s="175">
        <v>100</v>
      </c>
      <c r="E23" s="175">
        <v>100</v>
      </c>
      <c r="F23" s="174">
        <v>100</v>
      </c>
      <c r="G23" s="173">
        <v>100</v>
      </c>
      <c r="H23" s="35"/>
      <c r="I23" s="69"/>
      <c r="J23" s="172">
        <v>100</v>
      </c>
      <c r="K23" s="171">
        <f t="shared" ref="K23:K28" si="1">+IF(ISERROR(J23-D23),"*",(J23-D23))</f>
        <v>0</v>
      </c>
      <c r="L23" s="211"/>
      <c r="M23" s="211"/>
      <c r="N23" s="67"/>
      <c r="P23" s="111"/>
      <c r="Q23" s="111"/>
      <c r="R23" s="111"/>
      <c r="S23" s="111"/>
    </row>
    <row r="24" spans="1:19" s="8" customFormat="1" ht="18" customHeight="1" x14ac:dyDescent="0.25">
      <c r="A24" s="23"/>
      <c r="B24" s="28" t="s">
        <v>17</v>
      </c>
      <c r="C24" s="162">
        <v>13.350389041252155</v>
      </c>
      <c r="D24" s="161">
        <v>15.016909852218454</v>
      </c>
      <c r="E24" s="161">
        <v>19.399999999999999</v>
      </c>
      <c r="F24" s="160">
        <v>12.3</v>
      </c>
      <c r="G24" s="159">
        <v>18.100000000000001</v>
      </c>
      <c r="H24" s="35"/>
      <c r="I24" s="69"/>
      <c r="J24" s="158">
        <v>17.899999999999999</v>
      </c>
      <c r="K24" s="170">
        <f t="shared" si="1"/>
        <v>2.8830901477815445</v>
      </c>
      <c r="L24" s="209"/>
      <c r="M24" s="209"/>
      <c r="N24" s="67"/>
      <c r="P24" s="111"/>
      <c r="Q24" s="111"/>
      <c r="R24" s="111"/>
      <c r="S24" s="111"/>
    </row>
    <row r="25" spans="1:19" s="8" customFormat="1" ht="18" customHeight="1" x14ac:dyDescent="0.25">
      <c r="A25" s="23"/>
      <c r="B25" s="29" t="s">
        <v>0</v>
      </c>
      <c r="C25" s="162">
        <v>8.6940381864070844</v>
      </c>
      <c r="D25" s="161">
        <v>11.676646913973617</v>
      </c>
      <c r="E25" s="161">
        <v>11.1</v>
      </c>
      <c r="F25" s="160">
        <v>12.1</v>
      </c>
      <c r="G25" s="159">
        <v>11.8</v>
      </c>
      <c r="H25" s="35"/>
      <c r="I25" s="69"/>
      <c r="J25" s="158">
        <v>10.8</v>
      </c>
      <c r="K25" s="170">
        <f t="shared" si="1"/>
        <v>-0.87664691397361594</v>
      </c>
      <c r="L25" s="209"/>
      <c r="M25" s="209"/>
      <c r="N25" s="67"/>
      <c r="P25" s="111"/>
      <c r="Q25" s="111"/>
      <c r="R25" s="111"/>
      <c r="S25" s="111"/>
    </row>
    <row r="26" spans="1:19" s="8" customFormat="1" ht="18" customHeight="1" x14ac:dyDescent="0.25">
      <c r="A26" s="23"/>
      <c r="B26" s="29" t="s">
        <v>1</v>
      </c>
      <c r="C26" s="162">
        <v>21.609732447989202</v>
      </c>
      <c r="D26" s="161">
        <v>20.842973016966997</v>
      </c>
      <c r="E26" s="161">
        <v>17.2</v>
      </c>
      <c r="F26" s="160">
        <v>19.600000000000001</v>
      </c>
      <c r="G26" s="159">
        <v>18.8</v>
      </c>
      <c r="H26" s="35"/>
      <c r="I26" s="69"/>
      <c r="J26" s="158">
        <v>16.8</v>
      </c>
      <c r="K26" s="170">
        <f t="shared" si="1"/>
        <v>-4.0429730169669966</v>
      </c>
      <c r="L26" s="209"/>
      <c r="M26" s="209"/>
      <c r="N26" s="67"/>
      <c r="P26" s="111"/>
      <c r="Q26" s="111"/>
      <c r="R26" s="111"/>
      <c r="S26" s="111"/>
    </row>
    <row r="27" spans="1:19" s="8" customFormat="1" ht="18" customHeight="1" x14ac:dyDescent="0.25">
      <c r="A27" s="23"/>
      <c r="B27" s="29" t="s">
        <v>2</v>
      </c>
      <c r="C27" s="162">
        <v>26.38046665937858</v>
      </c>
      <c r="D27" s="161">
        <v>26.165255924942077</v>
      </c>
      <c r="E27" s="161">
        <v>29.7</v>
      </c>
      <c r="F27" s="160">
        <v>26.8</v>
      </c>
      <c r="G27" s="159">
        <v>23.3</v>
      </c>
      <c r="H27" s="35"/>
      <c r="I27" s="69"/>
      <c r="J27" s="158">
        <v>26.7</v>
      </c>
      <c r="K27" s="170">
        <f t="shared" si="1"/>
        <v>0.53474407505792243</v>
      </c>
      <c r="L27" s="209"/>
      <c r="M27" s="209"/>
      <c r="N27" s="67"/>
      <c r="P27" s="111"/>
      <c r="Q27" s="111"/>
      <c r="R27" s="111"/>
      <c r="S27" s="111"/>
    </row>
    <row r="28" spans="1:19" s="8" customFormat="1" ht="18" customHeight="1" thickBot="1" x14ac:dyDescent="0.3">
      <c r="A28" s="23"/>
      <c r="B28" s="30" t="s">
        <v>3</v>
      </c>
      <c r="C28" s="156">
        <v>29.965397430474027</v>
      </c>
      <c r="D28" s="155">
        <v>26.298266242289696</v>
      </c>
      <c r="E28" s="155">
        <v>22.5</v>
      </c>
      <c r="F28" s="154">
        <v>29.2</v>
      </c>
      <c r="G28" s="153">
        <v>28.1</v>
      </c>
      <c r="H28" s="35"/>
      <c r="I28" s="69"/>
      <c r="J28" s="152">
        <v>27.9</v>
      </c>
      <c r="K28" s="169">
        <f t="shared" si="1"/>
        <v>1.6017337577103028</v>
      </c>
      <c r="L28" s="209"/>
      <c r="M28" s="209"/>
      <c r="N28" s="67"/>
      <c r="P28" s="111"/>
      <c r="Q28" s="111"/>
      <c r="R28" s="111"/>
      <c r="S28" s="111"/>
    </row>
    <row r="29" spans="1:19" ht="8.25" customHeight="1" thickBot="1" x14ac:dyDescent="0.3">
      <c r="A29" s="1"/>
      <c r="B29" s="32"/>
      <c r="C29" s="186"/>
      <c r="D29" s="186"/>
      <c r="E29" s="186"/>
      <c r="F29" s="186"/>
      <c r="G29" s="186"/>
      <c r="H29" s="36"/>
      <c r="I29" s="70"/>
      <c r="J29" s="186"/>
      <c r="K29" s="188"/>
      <c r="L29" s="213"/>
      <c r="M29" s="213"/>
      <c r="N29" s="9"/>
      <c r="P29" s="110"/>
      <c r="Q29" s="110"/>
      <c r="R29" s="110"/>
      <c r="S29" s="110"/>
    </row>
    <row r="30" spans="1:19" s="8" customFormat="1" ht="18" customHeight="1" x14ac:dyDescent="0.25">
      <c r="A30" s="23"/>
      <c r="B30" s="31" t="s">
        <v>4</v>
      </c>
      <c r="C30" s="184">
        <v>33.206493685506373</v>
      </c>
      <c r="D30" s="183">
        <v>37.710494325285644</v>
      </c>
      <c r="E30" s="183">
        <v>39.1</v>
      </c>
      <c r="F30" s="182">
        <v>36.700000000000003</v>
      </c>
      <c r="G30" s="181">
        <v>36.4</v>
      </c>
      <c r="H30" s="35"/>
      <c r="I30" s="69"/>
      <c r="J30" s="180">
        <v>39.5</v>
      </c>
      <c r="K30" s="187">
        <f>+IF(ISERROR(J30-D30),"*",(J30-D30))</f>
        <v>1.7895056747143556</v>
      </c>
      <c r="L30" s="209"/>
      <c r="M30" s="209"/>
      <c r="N30" s="67"/>
      <c r="P30" s="111"/>
      <c r="Q30" s="111"/>
      <c r="R30" s="111"/>
      <c r="S30" s="111"/>
    </row>
    <row r="31" spans="1:19" s="8" customFormat="1" ht="18" customHeight="1" thickBot="1" x14ac:dyDescent="0.3">
      <c r="A31" s="23"/>
      <c r="B31" s="30" t="s">
        <v>5</v>
      </c>
      <c r="C31" s="156">
        <v>66.79351106759384</v>
      </c>
      <c r="D31" s="155">
        <v>62.289548966706732</v>
      </c>
      <c r="E31" s="155">
        <v>60.9</v>
      </c>
      <c r="F31" s="154">
        <v>63.3</v>
      </c>
      <c r="G31" s="153">
        <v>63.6</v>
      </c>
      <c r="H31" s="35"/>
      <c r="I31" s="69"/>
      <c r="J31" s="152">
        <v>60.5</v>
      </c>
      <c r="K31" s="169">
        <f>+IF(ISERROR(J31-D31),"*",(J31-D31))</f>
        <v>-1.7895489667067324</v>
      </c>
      <c r="L31" s="209"/>
      <c r="M31" s="209"/>
      <c r="N31" s="67"/>
      <c r="P31" s="111"/>
      <c r="Q31" s="111"/>
      <c r="R31" s="111"/>
      <c r="S31" s="111"/>
    </row>
    <row r="32" spans="1:19" ht="12.95" customHeight="1" x14ac:dyDescent="0.25">
      <c r="A32"/>
      <c r="B32" s="43"/>
      <c r="C32"/>
      <c r="D32"/>
      <c r="E32"/>
      <c r="F32"/>
      <c r="G32"/>
      <c r="H32"/>
      <c r="I32" s="9"/>
      <c r="J32"/>
      <c r="K32"/>
      <c r="L32" s="9"/>
      <c r="M32"/>
      <c r="N32" s="9"/>
    </row>
    <row r="33" spans="1:14" ht="12.95" customHeight="1" x14ac:dyDescent="0.25">
      <c r="A33" s="1"/>
      <c r="B33" s="44"/>
      <c r="C33" s="147"/>
      <c r="D33" s="147"/>
      <c r="E33" s="147"/>
      <c r="F33" s="147"/>
      <c r="G33" s="147"/>
      <c r="H33"/>
      <c r="I33" s="9"/>
      <c r="J33" s="147"/>
      <c r="K33" s="147"/>
      <c r="L33" s="128"/>
      <c r="M33" s="147"/>
      <c r="N33" s="9"/>
    </row>
    <row r="34" spans="1:14" ht="29.25" customHeight="1" thickBot="1" x14ac:dyDescent="0.3">
      <c r="A34" s="1"/>
      <c r="B34" s="12"/>
      <c r="C34" s="13"/>
      <c r="D34" s="13"/>
      <c r="E34" s="13"/>
      <c r="F34" s="13"/>
      <c r="G34" s="13"/>
      <c r="H34" s="9"/>
      <c r="I34" s="9"/>
      <c r="J34" s="13"/>
      <c r="K34" s="13"/>
      <c r="L34" s="13"/>
      <c r="M34" s="13"/>
      <c r="N34" s="9"/>
    </row>
    <row r="35" spans="1:14" ht="50.1" customHeight="1" thickBot="1" x14ac:dyDescent="0.3">
      <c r="A35" s="1"/>
      <c r="B35" s="4" t="s">
        <v>15</v>
      </c>
      <c r="C35" s="45" t="s">
        <v>90</v>
      </c>
      <c r="D35" s="46" t="s">
        <v>192</v>
      </c>
      <c r="E35" s="46" t="s">
        <v>205</v>
      </c>
      <c r="F35" s="130" t="s">
        <v>204</v>
      </c>
      <c r="G35" s="71" t="s">
        <v>200</v>
      </c>
      <c r="H35"/>
      <c r="I35" s="9"/>
      <c r="J35" s="45" t="s">
        <v>201</v>
      </c>
      <c r="K35" s="81" t="s">
        <v>203</v>
      </c>
      <c r="L35" s="132"/>
      <c r="M35" s="132"/>
      <c r="N35" s="9"/>
    </row>
    <row r="36" spans="1:14" s="8" customFormat="1" ht="18" customHeight="1" x14ac:dyDescent="0.25">
      <c r="A36" s="23"/>
      <c r="B36" s="26" t="s">
        <v>6</v>
      </c>
      <c r="C36" s="168">
        <v>1.8965611885248386</v>
      </c>
      <c r="D36" s="167">
        <v>1.7218676739995085</v>
      </c>
      <c r="E36" s="167">
        <v>1.5</v>
      </c>
      <c r="F36" s="166">
        <v>1.5</v>
      </c>
      <c r="G36" s="165">
        <v>1.7</v>
      </c>
      <c r="H36" s="35"/>
      <c r="I36" s="69"/>
      <c r="J36" s="164">
        <v>1.6</v>
      </c>
      <c r="K36" s="163">
        <f t="shared" ref="K36:K41" si="2">+IF(ISERROR(J36/D36-1),"*",(J36/D36-1))</f>
        <v>-7.0776445739548222E-2</v>
      </c>
      <c r="L36" s="207"/>
      <c r="M36" s="207"/>
      <c r="N36" s="67"/>
    </row>
    <row r="37" spans="1:14" s="8" customFormat="1" ht="18" customHeight="1" x14ac:dyDescent="0.25">
      <c r="A37" s="23"/>
      <c r="B37" s="28" t="s">
        <v>17</v>
      </c>
      <c r="C37" s="162">
        <v>2.1306543338289439</v>
      </c>
      <c r="D37" s="161">
        <v>2.0687524004739659</v>
      </c>
      <c r="E37" s="161">
        <v>1.9</v>
      </c>
      <c r="F37" s="160">
        <v>1.5</v>
      </c>
      <c r="G37" s="159">
        <v>2.4</v>
      </c>
      <c r="H37" s="35"/>
      <c r="I37" s="69"/>
      <c r="J37" s="158">
        <v>1.7</v>
      </c>
      <c r="K37" s="157">
        <f t="shared" si="2"/>
        <v>-0.17824868765806978</v>
      </c>
      <c r="L37" s="205"/>
      <c r="M37" s="205"/>
      <c r="N37" s="67"/>
    </row>
    <row r="38" spans="1:14" s="8" customFormat="1" ht="18" customHeight="1" x14ac:dyDescent="0.25">
      <c r="A38" s="23"/>
      <c r="B38" s="29" t="s">
        <v>0</v>
      </c>
      <c r="C38" s="162">
        <v>1.4184296372671163</v>
      </c>
      <c r="D38" s="161">
        <v>1.2507803678792175</v>
      </c>
      <c r="E38" s="161">
        <v>0.7</v>
      </c>
      <c r="F38" s="160">
        <v>1.4</v>
      </c>
      <c r="G38" s="159">
        <v>1.8</v>
      </c>
      <c r="H38" s="35"/>
      <c r="I38" s="69"/>
      <c r="J38" s="158">
        <v>1.3</v>
      </c>
      <c r="K38" s="157">
        <f t="shared" si="2"/>
        <v>3.9351139004714097E-2</v>
      </c>
      <c r="L38" s="205"/>
      <c r="M38" s="205"/>
      <c r="N38" s="67"/>
    </row>
    <row r="39" spans="1:14" s="8" customFormat="1" ht="18" customHeight="1" x14ac:dyDescent="0.25">
      <c r="A39" s="23"/>
      <c r="B39" s="29" t="s">
        <v>1</v>
      </c>
      <c r="C39" s="162">
        <v>1.6725653664830096</v>
      </c>
      <c r="D39" s="161">
        <v>1.4968649058909156</v>
      </c>
      <c r="E39" s="161">
        <v>1</v>
      </c>
      <c r="F39" s="160">
        <v>1.3</v>
      </c>
      <c r="G39" s="159">
        <v>1.6</v>
      </c>
      <c r="H39" s="35"/>
      <c r="I39" s="69"/>
      <c r="J39" s="158">
        <v>1.2</v>
      </c>
      <c r="K39" s="157">
        <f t="shared" si="2"/>
        <v>-0.19832444779926572</v>
      </c>
      <c r="L39" s="205"/>
      <c r="M39" s="205"/>
      <c r="N39" s="67"/>
    </row>
    <row r="40" spans="1:14" s="8" customFormat="1" ht="18" customHeight="1" x14ac:dyDescent="0.25">
      <c r="A40" s="23"/>
      <c r="B40" s="29" t="s">
        <v>2</v>
      </c>
      <c r="C40" s="162">
        <v>1.6994135206277401</v>
      </c>
      <c r="D40" s="161">
        <v>1.6107313095080469</v>
      </c>
      <c r="E40" s="161">
        <v>1.1000000000000001</v>
      </c>
      <c r="F40" s="160">
        <v>1.4</v>
      </c>
      <c r="G40" s="159">
        <v>1.3</v>
      </c>
      <c r="H40" s="35"/>
      <c r="I40" s="69"/>
      <c r="J40" s="158">
        <v>1.4</v>
      </c>
      <c r="K40" s="157">
        <f t="shared" si="2"/>
        <v>-0.13082958545855117</v>
      </c>
      <c r="L40" s="205"/>
      <c r="M40" s="205"/>
      <c r="N40" s="67"/>
    </row>
    <row r="41" spans="1:14" s="8" customFormat="1" ht="18" customHeight="1" thickBot="1" x14ac:dyDescent="0.3">
      <c r="A41" s="23"/>
      <c r="B41" s="30" t="s">
        <v>3</v>
      </c>
      <c r="C41" s="156">
        <v>2.4122046843800913</v>
      </c>
      <c r="D41" s="155">
        <v>2.2176116254494986</v>
      </c>
      <c r="E41" s="155">
        <v>1.1000000000000001</v>
      </c>
      <c r="F41" s="154">
        <v>1.9</v>
      </c>
      <c r="G41" s="153">
        <v>1.8</v>
      </c>
      <c r="H41" s="35"/>
      <c r="I41" s="69"/>
      <c r="J41" s="152">
        <v>2.1</v>
      </c>
      <c r="K41" s="151">
        <f t="shared" si="2"/>
        <v>-5.3035267356906668E-2</v>
      </c>
      <c r="L41" s="205"/>
      <c r="M41" s="177"/>
      <c r="N41" s="67"/>
    </row>
    <row r="42" spans="1:14" ht="15.75" thickBot="1" x14ac:dyDescent="0.3">
      <c r="A42" s="1"/>
      <c r="B42" s="32"/>
      <c r="C42" s="186"/>
      <c r="D42" s="186"/>
      <c r="E42" s="186"/>
      <c r="F42" s="186"/>
      <c r="G42" s="186"/>
      <c r="H42" s="36"/>
      <c r="I42" s="70"/>
      <c r="J42" s="186"/>
      <c r="K42" s="185"/>
      <c r="L42" s="212"/>
      <c r="M42" s="185"/>
      <c r="N42" s="9"/>
    </row>
    <row r="43" spans="1:14" s="8" customFormat="1" ht="18" customHeight="1" x14ac:dyDescent="0.25">
      <c r="A43" s="23"/>
      <c r="B43" s="31" t="s">
        <v>4</v>
      </c>
      <c r="C43" s="184">
        <v>1.718671577739203</v>
      </c>
      <c r="D43" s="183">
        <v>1.8846265083082023</v>
      </c>
      <c r="E43" s="183">
        <v>1.2</v>
      </c>
      <c r="F43" s="182">
        <v>1.5</v>
      </c>
      <c r="G43" s="181">
        <v>1.7</v>
      </c>
      <c r="H43" s="35"/>
      <c r="I43" s="69"/>
      <c r="J43" s="180">
        <v>1.7</v>
      </c>
      <c r="K43" s="179">
        <f>+IF(ISERROR(J43/D43-1),"*",(J43/D43-1))</f>
        <v>-9.7964507818548374E-2</v>
      </c>
      <c r="L43" s="205"/>
      <c r="M43" s="177"/>
      <c r="N43" s="67"/>
    </row>
    <row r="44" spans="1:14" s="8" customFormat="1" ht="18" customHeight="1" thickBot="1" x14ac:dyDescent="0.3">
      <c r="A44" s="23"/>
      <c r="B44" s="30" t="s">
        <v>5</v>
      </c>
      <c r="C44" s="156">
        <v>2.0215890512295975</v>
      </c>
      <c r="D44" s="155">
        <v>1.6290529696795095</v>
      </c>
      <c r="E44" s="155">
        <v>1.5</v>
      </c>
      <c r="F44" s="154">
        <v>1.5</v>
      </c>
      <c r="G44" s="153">
        <v>1.7</v>
      </c>
      <c r="H44" s="35"/>
      <c r="I44" s="69"/>
      <c r="J44" s="152">
        <v>1.5</v>
      </c>
      <c r="K44" s="151">
        <f>+IF(ISERROR(J44/D44-1),"*",(J44/D44-1))</f>
        <v>-7.9219627649614544E-2</v>
      </c>
      <c r="L44" s="205"/>
      <c r="M44" s="177"/>
      <c r="N44" s="67"/>
    </row>
    <row r="45" spans="1:14" ht="12.95" customHeight="1" x14ac:dyDescent="0.25">
      <c r="A45" s="1"/>
      <c r="B45" s="44"/>
      <c r="C45" s="38"/>
      <c r="D45" s="38"/>
      <c r="E45" s="38"/>
      <c r="F45" s="38"/>
      <c r="G45" s="38"/>
      <c r="H45" s="36"/>
      <c r="I45" s="70"/>
      <c r="J45" s="38"/>
      <c r="K45" s="38"/>
      <c r="L45" s="129"/>
      <c r="M45" s="38"/>
      <c r="N45" s="9"/>
    </row>
    <row r="46" spans="1:14" ht="12.95" customHeight="1" x14ac:dyDescent="0.25">
      <c r="A46" s="1"/>
      <c r="B46" s="44"/>
      <c r="C46" s="38"/>
      <c r="D46" s="38"/>
      <c r="E46" s="38"/>
      <c r="F46" s="38"/>
      <c r="G46" s="38"/>
      <c r="H46" s="36"/>
      <c r="I46" s="70"/>
      <c r="J46" s="38"/>
      <c r="K46" s="38"/>
      <c r="L46" s="129"/>
      <c r="M46" s="38"/>
      <c r="N46" s="9"/>
    </row>
    <row r="47" spans="1:14" ht="24.75" customHeight="1" x14ac:dyDescent="0.25">
      <c r="A47" s="1"/>
      <c r="B47" s="12"/>
      <c r="C47" s="13"/>
      <c r="D47" s="13"/>
      <c r="E47" s="13"/>
      <c r="F47" s="13"/>
      <c r="G47" s="13"/>
      <c r="H47" s="9"/>
      <c r="I47" s="9"/>
      <c r="J47" s="13"/>
      <c r="K47" s="13"/>
      <c r="L47" s="13"/>
      <c r="M47" s="13"/>
      <c r="N47" s="9"/>
    </row>
    <row r="48" spans="1:14" ht="27.75" customHeight="1" thickBot="1" x14ac:dyDescent="0.3">
      <c r="A48" s="1"/>
      <c r="B48" s="12"/>
      <c r="C48" s="13"/>
      <c r="D48" s="13"/>
      <c r="E48" s="13"/>
      <c r="F48" s="13"/>
      <c r="G48" s="13"/>
      <c r="H48" s="9"/>
      <c r="I48" s="9"/>
      <c r="J48" s="13"/>
      <c r="K48" s="13"/>
      <c r="L48" s="13"/>
      <c r="M48" s="13"/>
      <c r="N48" s="9"/>
    </row>
    <row r="49" spans="1:14" ht="50.1" customHeight="1" thickBot="1" x14ac:dyDescent="0.3">
      <c r="A49" s="1"/>
      <c r="B49" s="4" t="s">
        <v>25</v>
      </c>
      <c r="C49" s="45" t="s">
        <v>90</v>
      </c>
      <c r="D49" s="46" t="s">
        <v>192</v>
      </c>
      <c r="E49" s="46" t="s">
        <v>205</v>
      </c>
      <c r="F49" s="130" t="s">
        <v>204</v>
      </c>
      <c r="G49" s="71" t="s">
        <v>200</v>
      </c>
      <c r="H49"/>
      <c r="I49" s="9"/>
      <c r="J49" s="45" t="s">
        <v>201</v>
      </c>
      <c r="K49" s="81" t="s">
        <v>203</v>
      </c>
      <c r="L49" s="132"/>
      <c r="M49" s="132"/>
      <c r="N49" s="9"/>
    </row>
    <row r="50" spans="1:14" s="8" customFormat="1" ht="18" customHeight="1" x14ac:dyDescent="0.25">
      <c r="A50" s="23"/>
      <c r="B50" s="26" t="s">
        <v>6</v>
      </c>
      <c r="C50" s="176">
        <v>100</v>
      </c>
      <c r="D50" s="175">
        <v>100</v>
      </c>
      <c r="E50" s="175">
        <v>100</v>
      </c>
      <c r="F50" s="174">
        <v>100</v>
      </c>
      <c r="G50" s="173">
        <v>100</v>
      </c>
      <c r="H50" s="5"/>
      <c r="I50" s="67"/>
      <c r="J50" s="172">
        <v>100</v>
      </c>
      <c r="K50" s="171">
        <f t="shared" ref="K50:K58" si="3">+IF(ISERROR(J50-D50),"*",(J50-D50))</f>
        <v>0</v>
      </c>
      <c r="L50" s="211"/>
      <c r="M50" s="210"/>
      <c r="N50" s="67"/>
    </row>
    <row r="51" spans="1:14" s="8" customFormat="1" ht="18" customHeight="1" x14ac:dyDescent="0.25">
      <c r="A51" s="23"/>
      <c r="B51" s="24" t="s">
        <v>7</v>
      </c>
      <c r="C51" s="162">
        <v>8.1818821326210021</v>
      </c>
      <c r="D51" s="161">
        <v>7.8362835383064864</v>
      </c>
      <c r="E51" s="161">
        <v>9.1</v>
      </c>
      <c r="F51" s="160">
        <v>8</v>
      </c>
      <c r="G51" s="159">
        <v>9</v>
      </c>
      <c r="H51" s="5"/>
      <c r="I51" s="67"/>
      <c r="J51" s="158">
        <v>8.9</v>
      </c>
      <c r="K51" s="170">
        <f t="shared" si="3"/>
        <v>1.063716461693514</v>
      </c>
      <c r="L51" s="209"/>
      <c r="M51" s="208"/>
      <c r="N51" s="67"/>
    </row>
    <row r="52" spans="1:14" s="8" customFormat="1" ht="18" customHeight="1" x14ac:dyDescent="0.25">
      <c r="A52" s="23"/>
      <c r="B52" s="24" t="s">
        <v>8</v>
      </c>
      <c r="C52" s="162">
        <v>13.755918798036019</v>
      </c>
      <c r="D52" s="161">
        <v>12.401302915802271</v>
      </c>
      <c r="E52" s="161">
        <v>14.9</v>
      </c>
      <c r="F52" s="160">
        <v>14.9</v>
      </c>
      <c r="G52" s="159">
        <v>13.7</v>
      </c>
      <c r="H52" s="35"/>
      <c r="I52" s="69"/>
      <c r="J52" s="158">
        <v>15.4</v>
      </c>
      <c r="K52" s="170">
        <f t="shared" si="3"/>
        <v>2.9986970841977296</v>
      </c>
      <c r="L52" s="209"/>
      <c r="M52" s="208"/>
      <c r="N52" s="67"/>
    </row>
    <row r="53" spans="1:14" s="8" customFormat="1" ht="18" customHeight="1" x14ac:dyDescent="0.25">
      <c r="A53" s="23"/>
      <c r="B53" s="24" t="s">
        <v>9</v>
      </c>
      <c r="C53" s="162">
        <v>10.813607175280076</v>
      </c>
      <c r="D53" s="161">
        <v>10.097554175599248</v>
      </c>
      <c r="E53" s="161">
        <v>11.6</v>
      </c>
      <c r="F53" s="160">
        <v>12.7</v>
      </c>
      <c r="G53" s="159">
        <v>11.4</v>
      </c>
      <c r="H53" s="35"/>
      <c r="I53" s="69"/>
      <c r="J53" s="158">
        <v>11.2</v>
      </c>
      <c r="K53" s="170">
        <f t="shared" si="3"/>
        <v>1.1024458244007516</v>
      </c>
      <c r="L53" s="209"/>
      <c r="M53" s="208"/>
      <c r="N53" s="67"/>
    </row>
    <row r="54" spans="1:14" s="8" customFormat="1" ht="18" customHeight="1" x14ac:dyDescent="0.25">
      <c r="A54" s="23"/>
      <c r="B54" s="24" t="s">
        <v>10</v>
      </c>
      <c r="C54" s="162">
        <v>24.28080365418344</v>
      </c>
      <c r="D54" s="161">
        <v>27.237667843054407</v>
      </c>
      <c r="E54" s="161">
        <v>22.6</v>
      </c>
      <c r="F54" s="160">
        <v>21.1</v>
      </c>
      <c r="G54" s="159">
        <v>22.7</v>
      </c>
      <c r="H54" s="35"/>
      <c r="I54" s="69"/>
      <c r="J54" s="158">
        <v>23.5</v>
      </c>
      <c r="K54" s="170">
        <f t="shared" si="3"/>
        <v>-3.7376678430544068</v>
      </c>
      <c r="L54" s="209"/>
      <c r="M54" s="208"/>
      <c r="N54" s="67"/>
    </row>
    <row r="55" spans="1:14" s="8" customFormat="1" ht="18" customHeight="1" x14ac:dyDescent="0.25">
      <c r="A55" s="23"/>
      <c r="B55" s="24" t="s">
        <v>11</v>
      </c>
      <c r="C55" s="162">
        <v>16.250421837643604</v>
      </c>
      <c r="D55" s="161">
        <v>15.359522679808963</v>
      </c>
      <c r="E55" s="161">
        <v>16.8</v>
      </c>
      <c r="F55" s="160">
        <v>18.5</v>
      </c>
      <c r="G55" s="159">
        <v>20.9</v>
      </c>
      <c r="H55" s="35"/>
      <c r="I55" s="69"/>
      <c r="J55" s="158">
        <v>18.7</v>
      </c>
      <c r="K55" s="170">
        <f t="shared" si="3"/>
        <v>3.3404773201910363</v>
      </c>
      <c r="L55" s="209"/>
      <c r="M55" s="208"/>
      <c r="N55" s="67"/>
    </row>
    <row r="56" spans="1:14" s="8" customFormat="1" ht="18" customHeight="1" x14ac:dyDescent="0.25">
      <c r="A56" s="23"/>
      <c r="B56" s="24" t="s">
        <v>12</v>
      </c>
      <c r="C56" s="162">
        <v>10.632856280508962</v>
      </c>
      <c r="D56" s="161">
        <v>8.3805331495443944</v>
      </c>
      <c r="E56" s="161">
        <v>8.4</v>
      </c>
      <c r="F56" s="160">
        <v>8.1999999999999993</v>
      </c>
      <c r="G56" s="159">
        <v>7.6</v>
      </c>
      <c r="H56" s="35"/>
      <c r="I56" s="69"/>
      <c r="J56" s="158">
        <v>5.6</v>
      </c>
      <c r="K56" s="170">
        <f t="shared" si="3"/>
        <v>-2.7805331495443948</v>
      </c>
      <c r="L56" s="209"/>
      <c r="M56" s="208"/>
      <c r="N56" s="67"/>
    </row>
    <row r="57" spans="1:14" s="8" customFormat="1" ht="18" customHeight="1" x14ac:dyDescent="0.25">
      <c r="A57" s="23"/>
      <c r="B57" s="24" t="s">
        <v>13</v>
      </c>
      <c r="C57" s="162">
        <v>8.3927344110195889</v>
      </c>
      <c r="D57" s="161">
        <v>6.9964708367822617</v>
      </c>
      <c r="E57" s="161">
        <v>7.1</v>
      </c>
      <c r="F57" s="160">
        <v>5.8</v>
      </c>
      <c r="G57" s="159">
        <v>6.5</v>
      </c>
      <c r="H57" s="35"/>
      <c r="I57" s="69"/>
      <c r="J57" s="158">
        <v>7.8</v>
      </c>
      <c r="K57" s="170">
        <f t="shared" si="3"/>
        <v>0.80352916321773815</v>
      </c>
      <c r="L57" s="209"/>
      <c r="M57" s="208"/>
      <c r="N57" s="67"/>
    </row>
    <row r="58" spans="1:14" s="8" customFormat="1" ht="18" customHeight="1" thickBot="1" x14ac:dyDescent="0.3">
      <c r="A58" s="23"/>
      <c r="B58" s="25" t="s">
        <v>14</v>
      </c>
      <c r="C58" s="156">
        <v>7.6917947231081474</v>
      </c>
      <c r="D58" s="155">
        <v>11.690699494695865</v>
      </c>
      <c r="E58" s="155">
        <v>9.4</v>
      </c>
      <c r="F58" s="154">
        <v>10.7</v>
      </c>
      <c r="G58" s="153">
        <v>8.4</v>
      </c>
      <c r="H58" s="35"/>
      <c r="I58" s="69"/>
      <c r="J58" s="152">
        <v>8.9</v>
      </c>
      <c r="K58" s="169">
        <f t="shared" si="3"/>
        <v>-2.7906994946958648</v>
      </c>
      <c r="L58" s="209"/>
      <c r="M58" s="208"/>
      <c r="N58" s="67"/>
    </row>
    <row r="59" spans="1:14" ht="12.95" customHeight="1" x14ac:dyDescent="0.25">
      <c r="A59" s="1"/>
      <c r="B59" s="44" t="s">
        <v>66</v>
      </c>
      <c r="C59" s="38"/>
      <c r="D59" s="38"/>
      <c r="E59" s="38"/>
      <c r="F59" s="38"/>
      <c r="G59" s="38"/>
      <c r="H59" s="36"/>
      <c r="I59" s="70"/>
      <c r="J59" s="38"/>
      <c r="K59" s="38"/>
      <c r="L59" s="129"/>
      <c r="M59" s="38"/>
      <c r="N59" s="9"/>
    </row>
    <row r="60" spans="1:14" ht="12.95" customHeight="1" x14ac:dyDescent="0.25">
      <c r="A60" s="1"/>
      <c r="B60" s="44"/>
      <c r="C60" s="38"/>
      <c r="D60" s="38"/>
      <c r="E60" s="38"/>
      <c r="F60" s="38"/>
      <c r="G60" s="38"/>
      <c r="H60" s="36"/>
      <c r="I60" s="70"/>
      <c r="J60" s="38"/>
      <c r="K60" s="38"/>
      <c r="L60" s="129"/>
      <c r="M60" s="38"/>
      <c r="N60" s="9"/>
    </row>
    <row r="61" spans="1:14" ht="24.75" customHeight="1" thickBot="1" x14ac:dyDescent="0.3">
      <c r="A61" s="1"/>
      <c r="B61" s="12"/>
      <c r="C61" s="13"/>
      <c r="D61" s="13"/>
      <c r="E61" s="13"/>
      <c r="F61" s="13"/>
      <c r="G61" s="13"/>
      <c r="H61" s="9"/>
      <c r="I61" s="9"/>
      <c r="J61" s="13"/>
      <c r="K61" s="13"/>
      <c r="L61" s="13"/>
      <c r="M61" s="13"/>
      <c r="N61" s="9"/>
    </row>
    <row r="62" spans="1:14" ht="50.1" customHeight="1" thickBot="1" x14ac:dyDescent="0.3">
      <c r="A62" s="1"/>
      <c r="B62" s="4" t="s">
        <v>15</v>
      </c>
      <c r="C62" s="45" t="s">
        <v>90</v>
      </c>
      <c r="D62" s="46" t="s">
        <v>192</v>
      </c>
      <c r="E62" s="46" t="s">
        <v>205</v>
      </c>
      <c r="F62" s="130" t="s">
        <v>204</v>
      </c>
      <c r="G62" s="71" t="s">
        <v>200</v>
      </c>
      <c r="H62"/>
      <c r="I62" s="9"/>
      <c r="J62" s="45" t="s">
        <v>201</v>
      </c>
      <c r="K62" s="81" t="s">
        <v>203</v>
      </c>
      <c r="L62" s="132"/>
      <c r="M62" s="132"/>
      <c r="N62" s="9"/>
    </row>
    <row r="63" spans="1:14" s="8" customFormat="1" ht="18" customHeight="1" x14ac:dyDescent="0.25">
      <c r="A63" s="23"/>
      <c r="B63" s="26" t="s">
        <v>6</v>
      </c>
      <c r="C63" s="168">
        <v>1.8965611885248386</v>
      </c>
      <c r="D63" s="167">
        <v>1.7218676739995085</v>
      </c>
      <c r="E63" s="167">
        <v>1.5</v>
      </c>
      <c r="F63" s="166">
        <v>1.5</v>
      </c>
      <c r="G63" s="165">
        <v>1.7</v>
      </c>
      <c r="H63" s="5"/>
      <c r="I63" s="67"/>
      <c r="J63" s="164">
        <v>1.6</v>
      </c>
      <c r="K63" s="163">
        <f t="shared" ref="K63:K71" si="4">+IF(ISERROR(J63/D63-1),"*",(J63/D63-1))</f>
        <v>-7.0776445739548222E-2</v>
      </c>
      <c r="L63" s="207"/>
      <c r="M63" s="206"/>
      <c r="N63" s="67"/>
    </row>
    <row r="64" spans="1:14" s="8" customFormat="1" ht="18" customHeight="1" x14ac:dyDescent="0.25">
      <c r="A64" s="23"/>
      <c r="B64" s="24" t="s">
        <v>7</v>
      </c>
      <c r="C64" s="162">
        <v>1.5388537757498852</v>
      </c>
      <c r="D64" s="161">
        <v>1.4862473813753059</v>
      </c>
      <c r="E64" s="161">
        <v>0.6</v>
      </c>
      <c r="F64" s="160">
        <v>1.4</v>
      </c>
      <c r="G64" s="159">
        <v>1.5</v>
      </c>
      <c r="H64" s="35"/>
      <c r="I64" s="69"/>
      <c r="J64" s="158">
        <v>1.2</v>
      </c>
      <c r="K64" s="157">
        <f t="shared" si="4"/>
        <v>-0.19259739997686365</v>
      </c>
      <c r="L64" s="205"/>
      <c r="M64" s="177"/>
      <c r="N64" s="67"/>
    </row>
    <row r="65" spans="1:14" s="8" customFormat="1" ht="18" customHeight="1" x14ac:dyDescent="0.25">
      <c r="A65" s="23"/>
      <c r="B65" s="24" t="s">
        <v>8</v>
      </c>
      <c r="C65" s="162">
        <v>1.9315832241249031</v>
      </c>
      <c r="D65" s="161">
        <v>1.65897783655485</v>
      </c>
      <c r="E65" s="161">
        <v>0.9</v>
      </c>
      <c r="F65" s="160">
        <v>1.7</v>
      </c>
      <c r="G65" s="159">
        <v>1.7</v>
      </c>
      <c r="H65" s="35"/>
      <c r="I65" s="69"/>
      <c r="J65" s="158">
        <v>2.2000000000000002</v>
      </c>
      <c r="K65" s="157">
        <f t="shared" si="4"/>
        <v>0.32611777657540908</v>
      </c>
      <c r="L65" s="205"/>
      <c r="M65" s="177"/>
      <c r="N65" s="67"/>
    </row>
    <row r="66" spans="1:14" s="8" customFormat="1" ht="18" customHeight="1" x14ac:dyDescent="0.25">
      <c r="A66" s="23"/>
      <c r="B66" s="24" t="s">
        <v>9</v>
      </c>
      <c r="C66" s="162">
        <v>1.73672551160549</v>
      </c>
      <c r="D66" s="161">
        <v>1.5005334381754598</v>
      </c>
      <c r="E66" s="161">
        <v>0.7</v>
      </c>
      <c r="F66" s="160">
        <v>1.3</v>
      </c>
      <c r="G66" s="159">
        <v>1.6</v>
      </c>
      <c r="H66" s="35"/>
      <c r="I66" s="69"/>
      <c r="J66" s="158">
        <v>1.3</v>
      </c>
      <c r="K66" s="157">
        <f t="shared" si="4"/>
        <v>-0.13364143248903138</v>
      </c>
      <c r="L66" s="205"/>
      <c r="M66" s="177"/>
      <c r="N66" s="67"/>
    </row>
    <row r="67" spans="1:14" s="8" customFormat="1" ht="18" customHeight="1" x14ac:dyDescent="0.25">
      <c r="A67" s="23"/>
      <c r="B67" s="24" t="s">
        <v>10</v>
      </c>
      <c r="C67" s="162">
        <v>2.0624229869860122</v>
      </c>
      <c r="D67" s="161">
        <v>2.096415752651934</v>
      </c>
      <c r="E67" s="161">
        <v>1.1000000000000001</v>
      </c>
      <c r="F67" s="160">
        <v>1.6</v>
      </c>
      <c r="G67" s="159">
        <v>2</v>
      </c>
      <c r="H67" s="35"/>
      <c r="I67" s="69"/>
      <c r="J67" s="158">
        <v>1.8</v>
      </c>
      <c r="K67" s="157">
        <f t="shared" si="4"/>
        <v>-0.14139168353270226</v>
      </c>
      <c r="L67" s="205"/>
      <c r="M67" s="177"/>
      <c r="N67" s="67"/>
    </row>
    <row r="68" spans="1:14" s="8" customFormat="1" ht="18" customHeight="1" x14ac:dyDescent="0.25">
      <c r="A68" s="23"/>
      <c r="B68" s="24" t="s">
        <v>11</v>
      </c>
      <c r="C68" s="162">
        <v>1.9348428757838949</v>
      </c>
      <c r="D68" s="161">
        <v>1.5166696004224607</v>
      </c>
      <c r="E68" s="161">
        <v>1</v>
      </c>
      <c r="F68" s="160">
        <v>1.7</v>
      </c>
      <c r="G68" s="159">
        <v>2</v>
      </c>
      <c r="H68" s="35"/>
      <c r="I68" s="69"/>
      <c r="J68" s="158">
        <v>1.6</v>
      </c>
      <c r="K68" s="157">
        <f t="shared" si="4"/>
        <v>5.4943014321858996E-2</v>
      </c>
      <c r="L68" s="205"/>
      <c r="M68" s="177"/>
      <c r="N68" s="67"/>
    </row>
    <row r="69" spans="1:14" s="8" customFormat="1" ht="18" customHeight="1" x14ac:dyDescent="0.25">
      <c r="A69" s="23"/>
      <c r="B69" s="24" t="s">
        <v>12</v>
      </c>
      <c r="C69" s="162">
        <v>2.4195433474788186</v>
      </c>
      <c r="D69" s="161">
        <v>1.7241318178124685</v>
      </c>
      <c r="E69" s="161">
        <v>0.6</v>
      </c>
      <c r="F69" s="160">
        <v>1.5</v>
      </c>
      <c r="G69" s="159">
        <v>1.4</v>
      </c>
      <c r="H69" s="35"/>
      <c r="I69" s="69"/>
      <c r="J69" s="158">
        <v>1.3</v>
      </c>
      <c r="K69" s="157">
        <f t="shared" si="4"/>
        <v>-0.2459973265562696</v>
      </c>
      <c r="L69" s="205"/>
      <c r="M69" s="177"/>
      <c r="N69" s="67"/>
    </row>
    <row r="70" spans="1:14" s="8" customFormat="1" ht="18" customHeight="1" x14ac:dyDescent="0.25">
      <c r="A70" s="23"/>
      <c r="B70" s="24" t="s">
        <v>13</v>
      </c>
      <c r="C70" s="162">
        <v>1.8366942933155779</v>
      </c>
      <c r="D70" s="161">
        <v>1.7965577697782764</v>
      </c>
      <c r="E70" s="161" t="s">
        <v>206</v>
      </c>
      <c r="F70" s="160">
        <v>1.1000000000000001</v>
      </c>
      <c r="G70" s="159">
        <v>1.5</v>
      </c>
      <c r="H70" s="35"/>
      <c r="I70" s="69"/>
      <c r="J70" s="158">
        <v>1.8</v>
      </c>
      <c r="K70" s="157">
        <f t="shared" si="4"/>
        <v>1.9160142131964264E-3</v>
      </c>
      <c r="L70" s="205"/>
      <c r="M70" s="177"/>
      <c r="N70" s="67"/>
    </row>
    <row r="71" spans="1:14" s="8" customFormat="1" ht="18" customHeight="1" thickBot="1" x14ac:dyDescent="0.3">
      <c r="A71" s="23"/>
      <c r="B71" s="25" t="s">
        <v>14</v>
      </c>
      <c r="C71" s="156">
        <v>1.5180302939993147</v>
      </c>
      <c r="D71" s="155">
        <v>1.6878654477678174</v>
      </c>
      <c r="E71" s="155">
        <v>0.9</v>
      </c>
      <c r="F71" s="154">
        <v>1.5</v>
      </c>
      <c r="G71" s="153">
        <v>1.4</v>
      </c>
      <c r="H71" s="35"/>
      <c r="I71" s="69"/>
      <c r="J71" s="152">
        <v>1.3</v>
      </c>
      <c r="K71" s="151">
        <f t="shared" si="4"/>
        <v>-0.2297964261788551</v>
      </c>
      <c r="L71" s="205"/>
      <c r="M71" s="177"/>
      <c r="N71" s="67"/>
    </row>
    <row r="72" spans="1:14" ht="12.95" customHeight="1" x14ac:dyDescent="0.25">
      <c r="A72" s="1"/>
      <c r="B72" s="44" t="s">
        <v>66</v>
      </c>
      <c r="C72" s="38"/>
      <c r="D72" s="38"/>
      <c r="E72" s="38"/>
      <c r="F72" s="38"/>
      <c r="G72" s="38"/>
      <c r="H72" s="36"/>
      <c r="I72" s="70"/>
      <c r="J72" s="38"/>
      <c r="K72" s="38"/>
      <c r="L72" s="129"/>
      <c r="M72" s="38"/>
      <c r="N72" s="9"/>
    </row>
  </sheetData>
  <conditionalFormatting sqref="K42:M42">
    <cfRule type="cellIs" dxfId="59" priority="14" operator="lessThan">
      <formula>0.02</formula>
    </cfRule>
    <cfRule type="cellIs" dxfId="58" priority="15" operator="greaterThan">
      <formula>0.02</formula>
    </cfRule>
  </conditionalFormatting>
  <conditionalFormatting sqref="L22:M22">
    <cfRule type="cellIs" dxfId="57" priority="13" operator="between">
      <formula>-0.01</formula>
      <formula>0.01</formula>
    </cfRule>
  </conditionalFormatting>
  <conditionalFormatting sqref="K63:M71 K43:M44 K36:M41">
    <cfRule type="cellIs" dxfId="56" priority="10" operator="greaterThanOrEqual">
      <formula>0.001</formula>
    </cfRule>
    <cfRule type="cellIs" dxfId="55" priority="11" operator="lessThanOrEqual">
      <formula>0.001</formula>
    </cfRule>
    <cfRule type="cellIs" dxfId="54" priority="12" operator="equal">
      <formula>0</formula>
    </cfRule>
  </conditionalFormatting>
  <conditionalFormatting sqref="W15 K50:M58 K23:M31">
    <cfRule type="cellIs" dxfId="53" priority="7" operator="lessThan">
      <formula>-0.01</formula>
    </cfRule>
    <cfRule type="cellIs" dxfId="52" priority="8" operator="greaterThan">
      <formula>0.01</formula>
    </cfRule>
    <cfRule type="cellIs" dxfId="51" priority="9" operator="between">
      <formula>-0.01</formula>
      <formula>0.01</formula>
    </cfRule>
  </conditionalFormatting>
  <conditionalFormatting sqref="K6:L16">
    <cfRule type="cellIs" dxfId="50" priority="4" operator="equal">
      <formula>0</formula>
    </cfRule>
    <cfRule type="cellIs" dxfId="49" priority="5" operator="lessThanOrEqual">
      <formula>0.001</formula>
    </cfRule>
    <cfRule type="cellIs" dxfId="48" priority="6" operator="greaterThanOrEqual">
      <formula>0.001</formula>
    </cfRule>
  </conditionalFormatting>
  <conditionalFormatting sqref="P15">
    <cfRule type="cellIs" dxfId="47" priority="1" operator="lessThan">
      <formula>-0.01</formula>
    </cfRule>
    <cfRule type="cellIs" dxfId="46" priority="2" operator="greaterThan">
      <formula>0.01</formula>
    </cfRule>
    <cfRule type="cellIs" dxfId="45"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0" fitToWidth="0"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72"/>
  <sheetViews>
    <sheetView showGridLines="0" showRowColHeaders="0" zoomScale="55" zoomScaleNormal="5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3.140625" style="6" customWidth="1"/>
    <col min="10" max="10" width="16" style="7" customWidth="1"/>
    <col min="11" max="11" width="16.85546875" style="7" customWidth="1"/>
    <col min="12" max="12" width="3.85546875" style="7" customWidth="1"/>
    <col min="13" max="13" width="16.85546875" style="7" customWidth="1"/>
    <col min="14" max="14" width="9.42578125" style="6" customWidth="1"/>
    <col min="15" max="15" width="1.5703125" style="6" customWidth="1"/>
    <col min="16" max="16" width="41.85546875" style="6" customWidth="1"/>
    <col min="17" max="16384" width="11.42578125" style="6"/>
  </cols>
  <sheetData>
    <row r="1" spans="1:29" ht="52.5" customHeight="1" x14ac:dyDescent="0.25">
      <c r="A1" s="1"/>
      <c r="B1" s="10"/>
      <c r="C1" s="11"/>
      <c r="D1" s="11"/>
      <c r="E1" s="11"/>
      <c r="F1" s="11"/>
      <c r="G1" s="11"/>
      <c r="H1"/>
      <c r="I1" s="9"/>
      <c r="J1" s="11"/>
      <c r="K1" s="11"/>
      <c r="L1" s="11"/>
      <c r="M1" s="11"/>
      <c r="N1" s="9"/>
    </row>
    <row r="2" spans="1:29" ht="28.5" x14ac:dyDescent="0.45">
      <c r="A2" s="1"/>
      <c r="B2" s="3"/>
      <c r="C2" s="2"/>
      <c r="D2" s="2"/>
      <c r="E2" s="2"/>
      <c r="F2" s="2"/>
      <c r="G2" s="2"/>
      <c r="H2" s="1"/>
      <c r="I2" s="9"/>
      <c r="J2" s="2"/>
      <c r="K2" s="2"/>
      <c r="L2" s="128"/>
      <c r="M2" s="2"/>
      <c r="N2" s="9"/>
    </row>
    <row r="3" spans="1:29" ht="24" customHeight="1" x14ac:dyDescent="0.3">
      <c r="A3" s="1"/>
      <c r="B3" s="14"/>
      <c r="C3" s="2"/>
      <c r="D3" s="2"/>
      <c r="E3" s="2"/>
      <c r="F3" s="2"/>
      <c r="G3" s="2"/>
      <c r="H3" s="1"/>
      <c r="I3" s="9"/>
      <c r="J3" s="2"/>
      <c r="K3" s="2"/>
      <c r="L3" s="128"/>
      <c r="M3" s="2"/>
      <c r="N3" s="9"/>
    </row>
    <row r="4" spans="1:29" ht="18.75" customHeight="1" thickBot="1" x14ac:dyDescent="0.3">
      <c r="A4" s="1"/>
      <c r="B4"/>
      <c r="C4"/>
      <c r="D4"/>
      <c r="E4"/>
      <c r="F4"/>
      <c r="G4"/>
      <c r="H4" s="1"/>
      <c r="I4" s="9"/>
      <c r="J4"/>
      <c r="K4"/>
      <c r="L4" s="9"/>
      <c r="M4"/>
      <c r="N4" s="9"/>
      <c r="P4" s="90" t="s">
        <v>101</v>
      </c>
    </row>
    <row r="5" spans="1:29" ht="50.1" customHeight="1" thickBot="1" x14ac:dyDescent="0.3">
      <c r="A5" s="1"/>
      <c r="B5"/>
      <c r="C5" s="45" t="s">
        <v>90</v>
      </c>
      <c r="D5" s="46" t="s">
        <v>192</v>
      </c>
      <c r="E5" s="46" t="s">
        <v>205</v>
      </c>
      <c r="F5" s="130" t="s">
        <v>204</v>
      </c>
      <c r="G5" s="71" t="s">
        <v>200</v>
      </c>
      <c r="H5"/>
      <c r="I5" s="9"/>
      <c r="J5" s="45" t="s">
        <v>201</v>
      </c>
      <c r="K5" s="81" t="s">
        <v>203</v>
      </c>
      <c r="L5"/>
      <c r="M5" s="131" t="s">
        <v>202</v>
      </c>
      <c r="N5" s="9"/>
    </row>
    <row r="6" spans="1:29" s="8" customFormat="1" ht="18" customHeight="1" x14ac:dyDescent="0.25">
      <c r="A6" s="23"/>
      <c r="B6" s="47" t="s">
        <v>112</v>
      </c>
      <c r="C6" s="204">
        <v>238.1592</v>
      </c>
      <c r="D6" s="203">
        <v>142.81710000000001</v>
      </c>
      <c r="E6" s="203">
        <v>137.80000000000001</v>
      </c>
      <c r="F6" s="202">
        <v>144.6</v>
      </c>
      <c r="G6" s="201">
        <v>216.5</v>
      </c>
      <c r="H6" s="5"/>
      <c r="I6" s="67"/>
      <c r="J6" s="200">
        <v>135.5</v>
      </c>
      <c r="K6" s="179">
        <f>+IF(ISERROR(J6/D6-1),"*",(J6/D6-1))</f>
        <v>-5.1234060907272339E-2</v>
      </c>
      <c r="L6" s="205"/>
      <c r="M6" s="219">
        <f>+SUM(E6:G6,J6)</f>
        <v>634.4</v>
      </c>
      <c r="N6" s="67"/>
    </row>
    <row r="7" spans="1:29" s="8" customFormat="1" ht="18" customHeight="1" x14ac:dyDescent="0.25">
      <c r="A7" s="23"/>
      <c r="B7" s="48" t="s">
        <v>113</v>
      </c>
      <c r="C7" s="199">
        <v>240.93127269999999</v>
      </c>
      <c r="D7" s="198">
        <v>143.29301990000002</v>
      </c>
      <c r="E7" s="198">
        <v>142.19999999999999</v>
      </c>
      <c r="F7" s="197">
        <v>147.80000000000001</v>
      </c>
      <c r="G7" s="196">
        <v>229.7</v>
      </c>
      <c r="H7" s="5"/>
      <c r="I7" s="67"/>
      <c r="J7" s="195">
        <v>145.5</v>
      </c>
      <c r="K7" s="157">
        <f>+IF(ISERROR(J7/D7-1),"*",(J7/D7-1))</f>
        <v>1.5401867456908747E-2</v>
      </c>
      <c r="L7" s="205"/>
      <c r="M7" s="217">
        <f>+SUM(E7:G7,J7)</f>
        <v>665.2</v>
      </c>
      <c r="N7" s="67"/>
      <c r="W7" s="91"/>
      <c r="X7" s="91" t="str">
        <f>+C5</f>
        <v>TRIM 3 2015</v>
      </c>
      <c r="Y7" s="91" t="str">
        <f>+D5</f>
        <v>TRIM 4 2015</v>
      </c>
      <c r="Z7" s="91" t="str">
        <f>+E5</f>
        <v>TRIM 1 2016</v>
      </c>
      <c r="AA7" s="91" t="str">
        <f>+F5</f>
        <v>TRIM 2 2016</v>
      </c>
      <c r="AB7" s="91" t="str">
        <f>+G5</f>
        <v>TRIM 3 2016</v>
      </c>
      <c r="AC7" s="91" t="str">
        <f>+J5</f>
        <v>TRIM 4 2016</v>
      </c>
    </row>
    <row r="8" spans="1:29" s="8" customFormat="1" ht="18" customHeight="1" x14ac:dyDescent="0.25">
      <c r="A8" s="23"/>
      <c r="B8" s="48" t="s">
        <v>114</v>
      </c>
      <c r="C8" s="199">
        <v>230.04560000000001</v>
      </c>
      <c r="D8" s="198">
        <v>136.86000000000001</v>
      </c>
      <c r="E8" s="198">
        <v>129.30000000000001</v>
      </c>
      <c r="F8" s="197">
        <v>132</v>
      </c>
      <c r="G8" s="196">
        <v>210.1</v>
      </c>
      <c r="H8" s="5"/>
      <c r="I8" s="67"/>
      <c r="J8" s="195">
        <v>127.4</v>
      </c>
      <c r="K8" s="157">
        <f>+IF(ISERROR(J8/D8-1),"*",(J8/D8-1))</f>
        <v>-6.9121730235277012E-2</v>
      </c>
      <c r="L8" s="205"/>
      <c r="M8" s="217">
        <f>+SUM(E8:G8,J8)</f>
        <v>598.79999999999995</v>
      </c>
      <c r="N8" s="67"/>
      <c r="W8" s="91" t="str">
        <f>+VLOOKUP($P$4,$B$5:$J$16,1,0)</f>
        <v>Volumen (Mio consumiciones)</v>
      </c>
      <c r="X8" s="91">
        <f>+VLOOKUP($P$4,$B$5:$J$16,2,0)</f>
        <v>238.1592</v>
      </c>
      <c r="Y8" s="91">
        <f>+VLOOKUP($P$4,$B$5:$J$16,3,0)</f>
        <v>142.81710000000001</v>
      </c>
      <c r="Z8" s="91">
        <f>+VLOOKUP($P$4,$B$5:$J$16,4,0)</f>
        <v>137.80000000000001</v>
      </c>
      <c r="AA8" s="91">
        <f>+VLOOKUP($P$4,$B$5:$J$16,5,0)</f>
        <v>144.6</v>
      </c>
      <c r="AB8" s="91">
        <f>+VLOOKUP($P$4,$B$5:$J$16,6,0)</f>
        <v>216.5</v>
      </c>
      <c r="AC8" s="91">
        <f>+VLOOKUP($P$4,$B$5:$J$16,9,0)</f>
        <v>135.5</v>
      </c>
    </row>
    <row r="9" spans="1:29" s="8" customFormat="1" ht="18" customHeight="1" x14ac:dyDescent="0.25">
      <c r="A9" s="23"/>
      <c r="B9" s="48" t="s">
        <v>158</v>
      </c>
      <c r="C9" s="199">
        <v>52.3</v>
      </c>
      <c r="D9" s="198">
        <v>40.200000000000003</v>
      </c>
      <c r="E9" s="198">
        <v>40.799999999999997</v>
      </c>
      <c r="F9" s="197">
        <v>42.7</v>
      </c>
      <c r="G9" s="196">
        <v>50.3</v>
      </c>
      <c r="H9" s="5"/>
      <c r="I9" s="67"/>
      <c r="J9" s="195">
        <v>39</v>
      </c>
      <c r="K9" s="170">
        <f>+IF(ISERROR(J9-D9),"*",(J9-D9))</f>
        <v>-1.2000000000000028</v>
      </c>
      <c r="L9" s="209"/>
      <c r="M9" s="217"/>
      <c r="N9" s="67"/>
    </row>
    <row r="10" spans="1:29" s="8" customFormat="1" ht="18" customHeight="1" x14ac:dyDescent="0.25">
      <c r="A10" s="23"/>
      <c r="B10" s="48" t="s">
        <v>115</v>
      </c>
      <c r="C10" s="199">
        <v>7.9</v>
      </c>
      <c r="D10" s="198">
        <v>6.5</v>
      </c>
      <c r="E10" s="198">
        <v>6.4</v>
      </c>
      <c r="F10" s="197">
        <v>6.4</v>
      </c>
      <c r="G10" s="196">
        <v>8</v>
      </c>
      <c r="H10" s="5"/>
      <c r="I10" s="67"/>
      <c r="J10" s="195">
        <v>6.5</v>
      </c>
      <c r="K10" s="157">
        <f t="shared" ref="K10:K16" si="0">+IF(ISERROR(J10/D10-1),"*",(J10/D10-1))</f>
        <v>0</v>
      </c>
      <c r="L10" s="205"/>
      <c r="M10" s="217"/>
      <c r="N10" s="67"/>
    </row>
    <row r="11" spans="1:29" s="8" customFormat="1" ht="18" customHeight="1" x14ac:dyDescent="0.25">
      <c r="A11" s="23"/>
      <c r="B11" s="48" t="s">
        <v>108</v>
      </c>
      <c r="C11" s="199">
        <v>12.7</v>
      </c>
      <c r="D11" s="198">
        <v>9.9</v>
      </c>
      <c r="E11" s="198">
        <v>9.5</v>
      </c>
      <c r="F11" s="197">
        <v>9.5</v>
      </c>
      <c r="G11" s="196">
        <v>12</v>
      </c>
      <c r="H11" s="5"/>
      <c r="I11" s="67"/>
      <c r="J11" s="195">
        <v>9.6999999999999993</v>
      </c>
      <c r="K11" s="157">
        <f t="shared" si="0"/>
        <v>-2.0202020202020332E-2</v>
      </c>
      <c r="L11" s="205"/>
      <c r="M11" s="217"/>
      <c r="N11" s="67"/>
    </row>
    <row r="12" spans="1:29" s="8" customFormat="1" ht="18" customHeight="1" x14ac:dyDescent="0.25">
      <c r="A12" s="23"/>
      <c r="B12" s="48" t="s">
        <v>109</v>
      </c>
      <c r="C12" s="199">
        <v>12.856414923885387</v>
      </c>
      <c r="D12" s="198">
        <v>9.9552665021964497</v>
      </c>
      <c r="E12" s="198">
        <v>9.8000000000000007</v>
      </c>
      <c r="F12" s="197">
        <v>9.6999999999999993</v>
      </c>
      <c r="G12" s="196">
        <v>12.8</v>
      </c>
      <c r="H12" s="5"/>
      <c r="I12" s="67"/>
      <c r="J12" s="195">
        <v>10.5</v>
      </c>
      <c r="K12" s="157">
        <f t="shared" si="0"/>
        <v>5.4718123084235293E-2</v>
      </c>
      <c r="L12" s="205"/>
      <c r="M12" s="217"/>
      <c r="N12" s="67"/>
    </row>
    <row r="13" spans="1:29" s="8" customFormat="1" ht="18" customHeight="1" x14ac:dyDescent="0.25">
      <c r="A13" s="23"/>
      <c r="B13" s="48" t="s">
        <v>110</v>
      </c>
      <c r="C13" s="199">
        <v>1.61</v>
      </c>
      <c r="D13" s="198">
        <v>1.53</v>
      </c>
      <c r="E13" s="198">
        <v>1.5</v>
      </c>
      <c r="F13" s="197">
        <v>1.5</v>
      </c>
      <c r="G13" s="196">
        <v>1.5</v>
      </c>
      <c r="H13" s="5"/>
      <c r="I13" s="67"/>
      <c r="J13" s="195">
        <v>1.5</v>
      </c>
      <c r="K13" s="157">
        <f t="shared" si="0"/>
        <v>-1.9607843137254943E-2</v>
      </c>
      <c r="L13" s="205"/>
      <c r="M13" s="217"/>
      <c r="N13" s="67"/>
    </row>
    <row r="14" spans="1:29" s="8" customFormat="1" ht="18" customHeight="1" x14ac:dyDescent="0.25">
      <c r="A14" s="23"/>
      <c r="B14" s="49" t="s">
        <v>156</v>
      </c>
      <c r="C14" s="199">
        <v>6.7295666626631547</v>
      </c>
      <c r="D14" s="198">
        <v>4.0022361076818749</v>
      </c>
      <c r="E14" s="198">
        <v>4</v>
      </c>
      <c r="F14" s="197">
        <v>4.0999999999999996</v>
      </c>
      <c r="G14" s="196">
        <v>6.4</v>
      </c>
      <c r="H14" s="5"/>
      <c r="I14" s="67"/>
      <c r="J14" s="195">
        <v>4.0999999999999996</v>
      </c>
      <c r="K14" s="157">
        <f t="shared" si="0"/>
        <v>2.4427317551425132E-2</v>
      </c>
      <c r="L14" s="205"/>
      <c r="M14" s="217">
        <f>+SUM(E14:G14,J14)</f>
        <v>18.600000000000001</v>
      </c>
      <c r="N14" s="67"/>
    </row>
    <row r="15" spans="1:29" s="8" customFormat="1" ht="18" customHeight="1" x14ac:dyDescent="0.25">
      <c r="A15" s="23"/>
      <c r="B15" s="49" t="s">
        <v>116</v>
      </c>
      <c r="C15" s="199">
        <v>6.4255137297182552</v>
      </c>
      <c r="D15" s="198">
        <v>3.8225590756590746</v>
      </c>
      <c r="E15" s="198">
        <v>3.6</v>
      </c>
      <c r="F15" s="197">
        <v>3.7</v>
      </c>
      <c r="G15" s="196">
        <v>5.9</v>
      </c>
      <c r="H15" s="5"/>
      <c r="I15" s="67"/>
      <c r="J15" s="195">
        <v>3.6</v>
      </c>
      <c r="K15" s="157">
        <f t="shared" si="0"/>
        <v>-5.8222533976326152E-2</v>
      </c>
      <c r="L15" s="205"/>
      <c r="M15" s="217">
        <f>+SUM(E15:G15,J15)</f>
        <v>16.8</v>
      </c>
      <c r="N15" s="67"/>
    </row>
    <row r="16" spans="1:29" s="8" customFormat="1" ht="18" customHeight="1" thickBot="1" x14ac:dyDescent="0.3">
      <c r="A16" s="23"/>
      <c r="B16" s="50" t="s">
        <v>111</v>
      </c>
      <c r="C16" s="194">
        <v>0.95481834890917427</v>
      </c>
      <c r="D16" s="193">
        <v>0.95510583903884905</v>
      </c>
      <c r="E16" s="193">
        <v>0.9</v>
      </c>
      <c r="F16" s="192">
        <v>0.9</v>
      </c>
      <c r="G16" s="191">
        <v>0.9</v>
      </c>
      <c r="H16" s="5"/>
      <c r="I16" s="67"/>
      <c r="J16" s="190">
        <v>0.9</v>
      </c>
      <c r="K16" s="151">
        <f t="shared" si="0"/>
        <v>-5.7696055019728076E-2</v>
      </c>
      <c r="L16" s="205"/>
      <c r="M16" s="215">
        <f>+M8/M7</f>
        <v>0.90018039687312068</v>
      </c>
      <c r="N16" s="67"/>
    </row>
    <row r="17" spans="1:19" s="8" customFormat="1" ht="12.95" customHeight="1" x14ac:dyDescent="0.25">
      <c r="A17" s="23"/>
      <c r="B17" s="43" t="s">
        <v>161</v>
      </c>
      <c r="C17" s="189"/>
      <c r="D17" s="189"/>
      <c r="E17" s="189"/>
      <c r="F17" s="189"/>
      <c r="G17" s="189"/>
      <c r="H17" s="5"/>
      <c r="I17" s="67"/>
      <c r="J17" s="189"/>
      <c r="K17" s="189"/>
      <c r="L17" s="214"/>
      <c r="M17" s="189"/>
      <c r="N17" s="67"/>
    </row>
    <row r="18" spans="1:19" s="8" customFormat="1" ht="12.95" customHeight="1" x14ac:dyDescent="0.25">
      <c r="A18" s="23"/>
      <c r="B18" s="43" t="s">
        <v>157</v>
      </c>
      <c r="C18" s="189"/>
      <c r="D18" s="189"/>
      <c r="E18" s="189"/>
      <c r="F18" s="189"/>
      <c r="G18" s="189"/>
      <c r="H18" s="5"/>
      <c r="I18" s="67"/>
      <c r="J18" s="189"/>
      <c r="K18" s="189"/>
      <c r="L18" s="214"/>
      <c r="M18" s="189"/>
      <c r="N18" s="67"/>
    </row>
    <row r="19" spans="1:19" ht="12.95" customHeight="1" x14ac:dyDescent="0.25">
      <c r="A19" s="1"/>
      <c r="B19" s="43"/>
      <c r="C19" s="147"/>
      <c r="D19" s="147"/>
      <c r="E19" s="147"/>
      <c r="F19" s="147"/>
      <c r="G19" s="147"/>
      <c r="H19"/>
      <c r="I19" s="9"/>
      <c r="J19" s="147"/>
      <c r="K19" s="147"/>
      <c r="L19" s="128"/>
      <c r="M19" s="147"/>
      <c r="N19" s="9"/>
      <c r="P19" s="110"/>
      <c r="Q19" s="110"/>
      <c r="R19" s="110"/>
      <c r="S19" s="110"/>
    </row>
    <row r="20" spans="1:19" ht="24.75" customHeight="1" x14ac:dyDescent="0.25">
      <c r="A20" s="1"/>
      <c r="B20" s="12"/>
      <c r="C20" s="13"/>
      <c r="D20" s="13"/>
      <c r="E20" s="13"/>
      <c r="F20" s="13"/>
      <c r="G20" s="13"/>
      <c r="H20" s="9"/>
      <c r="I20" s="9"/>
      <c r="J20" s="13"/>
      <c r="K20" s="13"/>
      <c r="L20" s="13"/>
      <c r="M20" s="13"/>
      <c r="N20" s="9"/>
      <c r="P20" s="110"/>
      <c r="Q20" s="110"/>
      <c r="R20" s="110"/>
      <c r="S20" s="110"/>
    </row>
    <row r="21" spans="1:19" ht="29.25" customHeight="1" thickBot="1" x14ac:dyDescent="0.3">
      <c r="A21" s="1"/>
      <c r="B21" s="12"/>
      <c r="C21" s="13"/>
      <c r="D21" s="13"/>
      <c r="E21" s="13"/>
      <c r="F21" s="13"/>
      <c r="G21" s="13"/>
      <c r="H21" s="9"/>
      <c r="I21" s="9"/>
      <c r="J21" s="13"/>
      <c r="K21" s="13"/>
      <c r="L21" s="13"/>
      <c r="M21" s="13"/>
      <c r="N21" s="9"/>
      <c r="P21" s="110"/>
      <c r="Q21" s="110"/>
      <c r="R21" s="110"/>
      <c r="S21" s="110"/>
    </row>
    <row r="22" spans="1:19"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19" s="8" customFormat="1" ht="18" customHeight="1" x14ac:dyDescent="0.25">
      <c r="A23" s="23"/>
      <c r="B23" s="26" t="s">
        <v>6</v>
      </c>
      <c r="C23" s="176">
        <v>100</v>
      </c>
      <c r="D23" s="175">
        <v>100</v>
      </c>
      <c r="E23" s="175">
        <v>100</v>
      </c>
      <c r="F23" s="174">
        <v>100</v>
      </c>
      <c r="G23" s="173">
        <v>100</v>
      </c>
      <c r="H23" s="35"/>
      <c r="I23" s="69"/>
      <c r="J23" s="172">
        <v>100</v>
      </c>
      <c r="K23" s="171">
        <f t="shared" ref="K23:K28" si="1">+IF(ISERROR(J23-D23),"*",(J23-D23))</f>
        <v>0</v>
      </c>
      <c r="L23" s="211"/>
      <c r="M23" s="211"/>
      <c r="N23" s="67"/>
      <c r="P23" s="111"/>
      <c r="Q23" s="111"/>
      <c r="R23" s="111"/>
      <c r="S23" s="111"/>
    </row>
    <row r="24" spans="1:19" s="8" customFormat="1" ht="18" customHeight="1" x14ac:dyDescent="0.25">
      <c r="A24" s="23"/>
      <c r="B24" s="28" t="s">
        <v>17</v>
      </c>
      <c r="C24" s="162">
        <v>5.9480339201676866</v>
      </c>
      <c r="D24" s="161">
        <v>6.7622756658691427</v>
      </c>
      <c r="E24" s="161">
        <v>6.5</v>
      </c>
      <c r="F24" s="160">
        <v>7</v>
      </c>
      <c r="G24" s="159">
        <v>5.7</v>
      </c>
      <c r="H24" s="35"/>
      <c r="I24" s="69"/>
      <c r="J24" s="158">
        <v>6.3</v>
      </c>
      <c r="K24" s="170">
        <f t="shared" si="1"/>
        <v>-0.46227566586914293</v>
      </c>
      <c r="L24" s="209"/>
      <c r="M24" s="209"/>
      <c r="N24" s="67"/>
      <c r="P24" s="111"/>
      <c r="Q24" s="111"/>
      <c r="R24" s="111"/>
      <c r="S24" s="111"/>
    </row>
    <row r="25" spans="1:19" s="8" customFormat="1" ht="18" customHeight="1" x14ac:dyDescent="0.25">
      <c r="A25" s="23"/>
      <c r="B25" s="29" t="s">
        <v>0</v>
      </c>
      <c r="C25" s="162">
        <v>4.3996452792921712</v>
      </c>
      <c r="D25" s="161">
        <v>5.4986006577643716</v>
      </c>
      <c r="E25" s="161">
        <v>5.2</v>
      </c>
      <c r="F25" s="160">
        <v>4.7</v>
      </c>
      <c r="G25" s="159">
        <v>4.7</v>
      </c>
      <c r="H25" s="35"/>
      <c r="I25" s="69"/>
      <c r="J25" s="158">
        <v>5.2</v>
      </c>
      <c r="K25" s="170">
        <f t="shared" si="1"/>
        <v>-0.29860065776437139</v>
      </c>
      <c r="L25" s="209"/>
      <c r="M25" s="209"/>
      <c r="N25" s="67"/>
      <c r="P25" s="111"/>
      <c r="Q25" s="111"/>
      <c r="R25" s="111"/>
      <c r="S25" s="111"/>
    </row>
    <row r="26" spans="1:19" s="8" customFormat="1" ht="18" customHeight="1" x14ac:dyDescent="0.25">
      <c r="A26" s="23"/>
      <c r="B26" s="29" t="s">
        <v>1</v>
      </c>
      <c r="C26" s="162">
        <v>12.536744329003458</v>
      </c>
      <c r="D26" s="161">
        <v>12.869530329351317</v>
      </c>
      <c r="E26" s="161">
        <v>12.7</v>
      </c>
      <c r="F26" s="160">
        <v>11.9</v>
      </c>
      <c r="G26" s="159">
        <v>12.2</v>
      </c>
      <c r="H26" s="35"/>
      <c r="I26" s="69"/>
      <c r="J26" s="158">
        <v>11.7</v>
      </c>
      <c r="K26" s="170">
        <f t="shared" si="1"/>
        <v>-1.1695303293513177</v>
      </c>
      <c r="L26" s="209"/>
      <c r="M26" s="209"/>
      <c r="N26" s="67"/>
      <c r="P26" s="111"/>
      <c r="Q26" s="111"/>
      <c r="R26" s="111"/>
      <c r="S26" s="111"/>
    </row>
    <row r="27" spans="1:19" s="8" customFormat="1" ht="18" customHeight="1" x14ac:dyDescent="0.25">
      <c r="A27" s="23"/>
      <c r="B27" s="29" t="s">
        <v>2</v>
      </c>
      <c r="C27" s="162">
        <v>28.601968767110403</v>
      </c>
      <c r="D27" s="161">
        <v>26.116648496573593</v>
      </c>
      <c r="E27" s="161">
        <v>29.2</v>
      </c>
      <c r="F27" s="160">
        <v>28.9</v>
      </c>
      <c r="G27" s="159">
        <v>29.6</v>
      </c>
      <c r="H27" s="35"/>
      <c r="I27" s="69"/>
      <c r="J27" s="158">
        <v>29.1</v>
      </c>
      <c r="K27" s="170">
        <f t="shared" si="1"/>
        <v>2.9833515034264089</v>
      </c>
      <c r="L27" s="209"/>
      <c r="M27" s="209"/>
      <c r="N27" s="67"/>
      <c r="P27" s="111"/>
      <c r="Q27" s="111"/>
      <c r="R27" s="111"/>
      <c r="S27" s="111"/>
    </row>
    <row r="28" spans="1:19" s="8" customFormat="1" ht="18" customHeight="1" thickBot="1" x14ac:dyDescent="0.3">
      <c r="A28" s="23"/>
      <c r="B28" s="30" t="s">
        <v>3</v>
      </c>
      <c r="C28" s="156">
        <v>48.513599306682252</v>
      </c>
      <c r="D28" s="155">
        <v>48.752950452011703</v>
      </c>
      <c r="E28" s="155">
        <v>46.3</v>
      </c>
      <c r="F28" s="154">
        <v>47.5</v>
      </c>
      <c r="G28" s="153">
        <v>47.7</v>
      </c>
      <c r="H28" s="35"/>
      <c r="I28" s="69"/>
      <c r="J28" s="152">
        <v>47.7</v>
      </c>
      <c r="K28" s="169">
        <f t="shared" si="1"/>
        <v>-1.0529504520117001</v>
      </c>
      <c r="L28" s="209"/>
      <c r="M28" s="209"/>
      <c r="N28" s="67"/>
      <c r="P28" s="111"/>
      <c r="Q28" s="111"/>
      <c r="R28" s="111"/>
      <c r="S28" s="111"/>
    </row>
    <row r="29" spans="1:19" ht="8.25" customHeight="1" thickBot="1" x14ac:dyDescent="0.3">
      <c r="A29" s="1"/>
      <c r="B29" s="32"/>
      <c r="C29" s="186"/>
      <c r="D29" s="186"/>
      <c r="E29" s="186"/>
      <c r="F29" s="186"/>
      <c r="G29" s="186"/>
      <c r="H29" s="36"/>
      <c r="I29" s="70"/>
      <c r="J29" s="186"/>
      <c r="K29" s="188"/>
      <c r="L29" s="213"/>
      <c r="M29" s="213"/>
      <c r="N29" s="9"/>
      <c r="P29" s="110"/>
      <c r="Q29" s="110"/>
      <c r="R29" s="110"/>
      <c r="S29" s="110"/>
    </row>
    <row r="30" spans="1:19" s="8" customFormat="1" ht="18" customHeight="1" x14ac:dyDescent="0.25">
      <c r="A30" s="23"/>
      <c r="B30" s="31" t="s">
        <v>4</v>
      </c>
      <c r="C30" s="184">
        <v>48.355511775316678</v>
      </c>
      <c r="D30" s="183">
        <v>49.372309058229021</v>
      </c>
      <c r="E30" s="183">
        <v>50.4</v>
      </c>
      <c r="F30" s="182">
        <v>51.6</v>
      </c>
      <c r="G30" s="181">
        <v>49.2</v>
      </c>
      <c r="H30" s="35"/>
      <c r="I30" s="69"/>
      <c r="J30" s="180">
        <v>50.6</v>
      </c>
      <c r="K30" s="187">
        <f>+IF(ISERROR(J30-D30),"*",(J30-D30))</f>
        <v>1.2276909417709803</v>
      </c>
      <c r="L30" s="209"/>
      <c r="M30" s="209"/>
      <c r="N30" s="67"/>
      <c r="P30" s="111"/>
      <c r="Q30" s="111"/>
      <c r="R30" s="111"/>
      <c r="S30" s="111"/>
    </row>
    <row r="31" spans="1:19" s="8" customFormat="1" ht="18" customHeight="1" thickBot="1" x14ac:dyDescent="0.3">
      <c r="A31" s="23"/>
      <c r="B31" s="30" t="s">
        <v>5</v>
      </c>
      <c r="C31" s="156">
        <v>51.644488224683315</v>
      </c>
      <c r="D31" s="155">
        <v>50.62770494569628</v>
      </c>
      <c r="E31" s="155">
        <v>49.6</v>
      </c>
      <c r="F31" s="154">
        <v>48.4</v>
      </c>
      <c r="G31" s="153">
        <v>50.8</v>
      </c>
      <c r="H31" s="35"/>
      <c r="I31" s="69"/>
      <c r="J31" s="152">
        <v>49.4</v>
      </c>
      <c r="K31" s="169">
        <f>+IF(ISERROR(J31-D31),"*",(J31-D31))</f>
        <v>-1.2277049456962814</v>
      </c>
      <c r="L31" s="209"/>
      <c r="M31" s="209"/>
      <c r="N31" s="67"/>
      <c r="P31" s="111"/>
      <c r="Q31" s="111"/>
      <c r="R31" s="111"/>
      <c r="S31" s="111"/>
    </row>
    <row r="32" spans="1:19" ht="12.95" customHeight="1" x14ac:dyDescent="0.25">
      <c r="A32"/>
      <c r="B32" s="43"/>
      <c r="C32"/>
      <c r="D32"/>
      <c r="E32"/>
      <c r="F32"/>
      <c r="G32"/>
      <c r="H32"/>
      <c r="I32" s="9"/>
      <c r="J32"/>
      <c r="K32"/>
      <c r="L32" s="9"/>
      <c r="M32"/>
      <c r="N32" s="9"/>
    </row>
    <row r="33" spans="1:14" ht="12.95" customHeight="1" x14ac:dyDescent="0.25">
      <c r="A33" s="1"/>
      <c r="B33" s="44"/>
      <c r="C33" s="147"/>
      <c r="D33" s="147"/>
      <c r="E33" s="147"/>
      <c r="F33" s="147"/>
      <c r="G33" s="147"/>
      <c r="H33"/>
      <c r="I33" s="9"/>
      <c r="J33" s="147"/>
      <c r="K33" s="147"/>
      <c r="L33" s="128"/>
      <c r="M33" s="147"/>
      <c r="N33" s="9"/>
    </row>
    <row r="34" spans="1:14" ht="29.25" customHeight="1" thickBot="1" x14ac:dyDescent="0.3">
      <c r="A34" s="1"/>
      <c r="B34" s="12"/>
      <c r="C34" s="13"/>
      <c r="D34" s="13"/>
      <c r="E34" s="13"/>
      <c r="F34" s="13"/>
      <c r="G34" s="13"/>
      <c r="H34" s="9"/>
      <c r="I34" s="9"/>
      <c r="J34" s="13"/>
      <c r="K34" s="13"/>
      <c r="L34" s="13"/>
      <c r="M34" s="13"/>
      <c r="N34" s="9"/>
    </row>
    <row r="35" spans="1:14" ht="50.1" customHeight="1" thickBot="1" x14ac:dyDescent="0.3">
      <c r="A35" s="1"/>
      <c r="B35" s="4" t="s">
        <v>15</v>
      </c>
      <c r="C35" s="45" t="s">
        <v>90</v>
      </c>
      <c r="D35" s="46" t="s">
        <v>192</v>
      </c>
      <c r="E35" s="46" t="s">
        <v>205</v>
      </c>
      <c r="F35" s="130" t="s">
        <v>204</v>
      </c>
      <c r="G35" s="71" t="s">
        <v>200</v>
      </c>
      <c r="H35"/>
      <c r="I35" s="9"/>
      <c r="J35" s="45" t="s">
        <v>201</v>
      </c>
      <c r="K35" s="81" t="s">
        <v>203</v>
      </c>
      <c r="L35" s="132"/>
      <c r="M35" s="132"/>
      <c r="N35" s="9"/>
    </row>
    <row r="36" spans="1:14" s="8" customFormat="1" ht="18" customHeight="1" x14ac:dyDescent="0.25">
      <c r="A36" s="23"/>
      <c r="B36" s="26" t="s">
        <v>6</v>
      </c>
      <c r="C36" s="168">
        <v>12.856414923885387</v>
      </c>
      <c r="D36" s="167">
        <v>9.9552665021964497</v>
      </c>
      <c r="E36" s="167">
        <v>9.8000000000000007</v>
      </c>
      <c r="F36" s="166">
        <v>9.6999999999999993</v>
      </c>
      <c r="G36" s="165">
        <v>12.8</v>
      </c>
      <c r="H36" s="35"/>
      <c r="I36" s="69"/>
      <c r="J36" s="164">
        <v>10.5</v>
      </c>
      <c r="K36" s="163">
        <f t="shared" ref="K36:K41" si="2">+IF(ISERROR(J36/D36-1),"*",(J36/D36-1))</f>
        <v>5.4718123084235293E-2</v>
      </c>
      <c r="L36" s="207"/>
      <c r="M36" s="207"/>
      <c r="N36" s="67"/>
    </row>
    <row r="37" spans="1:14" s="8" customFormat="1" ht="18" customHeight="1" x14ac:dyDescent="0.25">
      <c r="A37" s="23"/>
      <c r="B37" s="28" t="s">
        <v>17</v>
      </c>
      <c r="C37" s="162">
        <v>6.0865151028136895</v>
      </c>
      <c r="D37" s="161">
        <v>4.8705430036572874</v>
      </c>
      <c r="E37" s="161">
        <v>4.3</v>
      </c>
      <c r="F37" s="160">
        <v>4.8</v>
      </c>
      <c r="G37" s="159">
        <v>5</v>
      </c>
      <c r="H37" s="35"/>
      <c r="I37" s="69"/>
      <c r="J37" s="158">
        <v>4.5</v>
      </c>
      <c r="K37" s="157">
        <f t="shared" si="2"/>
        <v>-7.6078376349217547E-2</v>
      </c>
      <c r="L37" s="205"/>
      <c r="M37" s="205"/>
      <c r="N37" s="67"/>
    </row>
    <row r="38" spans="1:14" s="8" customFormat="1" ht="18" customHeight="1" x14ac:dyDescent="0.25">
      <c r="A38" s="23"/>
      <c r="B38" s="29" t="s">
        <v>0</v>
      </c>
      <c r="C38" s="162">
        <v>6.3602998111715836</v>
      </c>
      <c r="D38" s="161">
        <v>5.6332432536900132</v>
      </c>
      <c r="E38" s="161">
        <v>4.5999999999999996</v>
      </c>
      <c r="F38" s="160">
        <v>4.5</v>
      </c>
      <c r="G38" s="159">
        <v>7</v>
      </c>
      <c r="H38" s="35"/>
      <c r="I38" s="69"/>
      <c r="J38" s="158">
        <v>5.2</v>
      </c>
      <c r="K38" s="157">
        <f t="shared" si="2"/>
        <v>-7.6908316253912923E-2</v>
      </c>
      <c r="L38" s="205"/>
      <c r="M38" s="205"/>
      <c r="N38" s="67"/>
    </row>
    <row r="39" spans="1:14" s="8" customFormat="1" ht="18" customHeight="1" x14ac:dyDescent="0.25">
      <c r="A39" s="23"/>
      <c r="B39" s="29" t="s">
        <v>1</v>
      </c>
      <c r="C39" s="162">
        <v>8.7385017493299308</v>
      </c>
      <c r="D39" s="161">
        <v>7.6651788955616</v>
      </c>
      <c r="E39" s="161">
        <v>5.9</v>
      </c>
      <c r="F39" s="160">
        <v>7.2</v>
      </c>
      <c r="G39" s="159">
        <v>9.8000000000000007</v>
      </c>
      <c r="H39" s="35"/>
      <c r="I39" s="69"/>
      <c r="J39" s="158">
        <v>7.7</v>
      </c>
      <c r="K39" s="157">
        <f t="shared" si="2"/>
        <v>4.5427647433724516E-3</v>
      </c>
      <c r="L39" s="205"/>
      <c r="M39" s="205"/>
      <c r="N39" s="67"/>
    </row>
    <row r="40" spans="1:14" s="8" customFormat="1" ht="18" customHeight="1" x14ac:dyDescent="0.25">
      <c r="A40" s="23"/>
      <c r="B40" s="29" t="s">
        <v>2</v>
      </c>
      <c r="C40" s="162">
        <v>13.809562484059443</v>
      </c>
      <c r="D40" s="161">
        <v>9.7555555917373749</v>
      </c>
      <c r="E40" s="161">
        <v>9.8000000000000007</v>
      </c>
      <c r="F40" s="160">
        <v>10.1</v>
      </c>
      <c r="G40" s="159">
        <v>13.1</v>
      </c>
      <c r="H40" s="35"/>
      <c r="I40" s="69"/>
      <c r="J40" s="158">
        <v>11.1</v>
      </c>
      <c r="K40" s="157">
        <f t="shared" si="2"/>
        <v>0.13781320762513238</v>
      </c>
      <c r="L40" s="205"/>
      <c r="M40" s="205"/>
      <c r="N40" s="67"/>
    </row>
    <row r="41" spans="1:14" s="8" customFormat="1" ht="18" customHeight="1" thickBot="1" x14ac:dyDescent="0.3">
      <c r="A41" s="23"/>
      <c r="B41" s="30" t="s">
        <v>3</v>
      </c>
      <c r="C41" s="156">
        <v>17.275471544222704</v>
      </c>
      <c r="D41" s="155">
        <v>13.694129817002121</v>
      </c>
      <c r="E41" s="155">
        <v>12</v>
      </c>
      <c r="F41" s="154">
        <v>12.8</v>
      </c>
      <c r="G41" s="153">
        <v>17.100000000000001</v>
      </c>
      <c r="H41" s="35"/>
      <c r="I41" s="69"/>
      <c r="J41" s="152">
        <v>13.7</v>
      </c>
      <c r="K41" s="151">
        <f t="shared" si="2"/>
        <v>4.2866418504305948E-4</v>
      </c>
      <c r="L41" s="205"/>
      <c r="M41" s="177"/>
      <c r="N41" s="67"/>
    </row>
    <row r="42" spans="1:14" ht="15.75" thickBot="1" x14ac:dyDescent="0.3">
      <c r="A42" s="1"/>
      <c r="B42" s="32"/>
      <c r="C42" s="186"/>
      <c r="D42" s="186"/>
      <c r="E42" s="186"/>
      <c r="F42" s="186"/>
      <c r="G42" s="186"/>
      <c r="H42" s="36"/>
      <c r="I42" s="70"/>
      <c r="J42" s="186"/>
      <c r="K42" s="185"/>
      <c r="L42" s="212"/>
      <c r="M42" s="185"/>
      <c r="N42" s="9"/>
    </row>
    <row r="43" spans="1:14" s="8" customFormat="1" ht="18" customHeight="1" x14ac:dyDescent="0.25">
      <c r="A43" s="23"/>
      <c r="B43" s="31" t="s">
        <v>4</v>
      </c>
      <c r="C43" s="184">
        <v>13.846456742450028</v>
      </c>
      <c r="D43" s="183">
        <v>11.485321761133399</v>
      </c>
      <c r="E43" s="183">
        <v>10.9</v>
      </c>
      <c r="F43" s="182">
        <v>11</v>
      </c>
      <c r="G43" s="181">
        <v>14.4</v>
      </c>
      <c r="H43" s="35"/>
      <c r="I43" s="69"/>
      <c r="J43" s="180">
        <v>11.5</v>
      </c>
      <c r="K43" s="179">
        <f>+IF(ISERROR(J43/D43-1),"*",(J43/D43-1))</f>
        <v>1.2779997959022626E-3</v>
      </c>
      <c r="L43" s="205"/>
      <c r="M43" s="177"/>
      <c r="N43" s="67"/>
    </row>
    <row r="44" spans="1:14" s="8" customFormat="1" ht="18" customHeight="1" thickBot="1" x14ac:dyDescent="0.3">
      <c r="A44" s="23"/>
      <c r="B44" s="30" t="s">
        <v>5</v>
      </c>
      <c r="C44" s="156">
        <v>12.027015861154256</v>
      </c>
      <c r="D44" s="155">
        <v>8.6996807161942424</v>
      </c>
      <c r="E44" s="155">
        <v>8.1999999999999993</v>
      </c>
      <c r="F44" s="154">
        <v>8.6999999999999993</v>
      </c>
      <c r="G44" s="153">
        <v>11.5</v>
      </c>
      <c r="H44" s="35"/>
      <c r="I44" s="69"/>
      <c r="J44" s="152">
        <v>9.6</v>
      </c>
      <c r="K44" s="151">
        <f>+IF(ISERROR(J44/D44-1),"*",(J44/D44-1))</f>
        <v>0.1034887731143781</v>
      </c>
      <c r="L44" s="205"/>
      <c r="M44" s="177"/>
      <c r="N44" s="67"/>
    </row>
    <row r="45" spans="1:14" ht="12.95" customHeight="1" x14ac:dyDescent="0.25">
      <c r="A45" s="1"/>
      <c r="B45" s="44"/>
      <c r="C45" s="38"/>
      <c r="D45" s="38"/>
      <c r="E45" s="38"/>
      <c r="F45" s="38"/>
      <c r="G45" s="38"/>
      <c r="H45" s="36"/>
      <c r="I45" s="70"/>
      <c r="J45" s="38"/>
      <c r="K45" s="38"/>
      <c r="L45" s="129"/>
      <c r="M45" s="38"/>
      <c r="N45" s="9"/>
    </row>
    <row r="46" spans="1:14" ht="12.95" customHeight="1" x14ac:dyDescent="0.25">
      <c r="A46" s="1"/>
      <c r="B46" s="44"/>
      <c r="C46" s="38"/>
      <c r="D46" s="38"/>
      <c r="E46" s="38"/>
      <c r="F46" s="38"/>
      <c r="G46" s="38"/>
      <c r="H46" s="36"/>
      <c r="I46" s="70"/>
      <c r="J46" s="38"/>
      <c r="K46" s="38"/>
      <c r="L46" s="129"/>
      <c r="M46" s="38"/>
      <c r="N46" s="9"/>
    </row>
    <row r="47" spans="1:14" ht="24.75" customHeight="1" x14ac:dyDescent="0.25">
      <c r="A47" s="1"/>
      <c r="B47" s="12"/>
      <c r="C47" s="13"/>
      <c r="D47" s="13"/>
      <c r="E47" s="13"/>
      <c r="F47" s="13"/>
      <c r="G47" s="13"/>
      <c r="H47" s="9"/>
      <c r="I47" s="9"/>
      <c r="J47" s="13"/>
      <c r="K47" s="13"/>
      <c r="L47" s="13"/>
      <c r="M47" s="13"/>
      <c r="N47" s="9"/>
    </row>
    <row r="48" spans="1:14" ht="27.75" customHeight="1" thickBot="1" x14ac:dyDescent="0.3">
      <c r="A48" s="1"/>
      <c r="B48" s="12"/>
      <c r="C48" s="13"/>
      <c r="D48" s="13"/>
      <c r="E48" s="13"/>
      <c r="F48" s="13"/>
      <c r="G48" s="13"/>
      <c r="H48" s="9"/>
      <c r="I48" s="9"/>
      <c r="J48" s="13"/>
      <c r="K48" s="13"/>
      <c r="L48" s="13"/>
      <c r="M48" s="13"/>
      <c r="N48" s="9"/>
    </row>
    <row r="49" spans="1:14" ht="50.1" customHeight="1" thickBot="1" x14ac:dyDescent="0.3">
      <c r="A49" s="1"/>
      <c r="B49" s="4" t="s">
        <v>25</v>
      </c>
      <c r="C49" s="45" t="s">
        <v>90</v>
      </c>
      <c r="D49" s="46" t="s">
        <v>192</v>
      </c>
      <c r="E49" s="46" t="s">
        <v>205</v>
      </c>
      <c r="F49" s="130" t="s">
        <v>204</v>
      </c>
      <c r="G49" s="71" t="s">
        <v>200</v>
      </c>
      <c r="H49"/>
      <c r="I49" s="9"/>
      <c r="J49" s="45" t="s">
        <v>201</v>
      </c>
      <c r="K49" s="81" t="s">
        <v>203</v>
      </c>
      <c r="L49" s="132"/>
      <c r="M49" s="132"/>
      <c r="N49" s="9"/>
    </row>
    <row r="50" spans="1:14" s="8" customFormat="1" ht="18" customHeight="1" x14ac:dyDescent="0.25">
      <c r="A50" s="23"/>
      <c r="B50" s="26" t="s">
        <v>6</v>
      </c>
      <c r="C50" s="176">
        <v>100</v>
      </c>
      <c r="D50" s="175">
        <v>100</v>
      </c>
      <c r="E50" s="175">
        <v>100</v>
      </c>
      <c r="F50" s="174">
        <v>100</v>
      </c>
      <c r="G50" s="173">
        <v>100</v>
      </c>
      <c r="H50" s="5"/>
      <c r="I50" s="67"/>
      <c r="J50" s="172">
        <v>100</v>
      </c>
      <c r="K50" s="171">
        <f t="shared" ref="K50:K58" si="3">+IF(ISERROR(J50-D50),"*",(J50-D50))</f>
        <v>0</v>
      </c>
      <c r="L50" s="211"/>
      <c r="M50" s="210"/>
      <c r="N50" s="67"/>
    </row>
    <row r="51" spans="1:14" s="8" customFormat="1" ht="18" customHeight="1" x14ac:dyDescent="0.25">
      <c r="A51" s="23"/>
      <c r="B51" s="24" t="s">
        <v>7</v>
      </c>
      <c r="C51" s="162">
        <v>11.130584079892778</v>
      </c>
      <c r="D51" s="161">
        <v>11.649438337566021</v>
      </c>
      <c r="E51" s="161">
        <v>12.1</v>
      </c>
      <c r="F51" s="160">
        <v>11.3</v>
      </c>
      <c r="G51" s="159">
        <v>11.2</v>
      </c>
      <c r="H51" s="5"/>
      <c r="I51" s="67"/>
      <c r="J51" s="158">
        <v>11.7</v>
      </c>
      <c r="K51" s="170">
        <f t="shared" si="3"/>
        <v>5.0561662433977972E-2</v>
      </c>
      <c r="L51" s="209"/>
      <c r="M51" s="208"/>
      <c r="N51" s="67"/>
    </row>
    <row r="52" spans="1:14" s="8" customFormat="1" ht="18" customHeight="1" x14ac:dyDescent="0.25">
      <c r="A52" s="23"/>
      <c r="B52" s="24" t="s">
        <v>8</v>
      </c>
      <c r="C52" s="162">
        <v>19.292989731238599</v>
      </c>
      <c r="D52" s="161">
        <v>20.675234268165365</v>
      </c>
      <c r="E52" s="161">
        <v>18.2</v>
      </c>
      <c r="F52" s="160">
        <v>18.8</v>
      </c>
      <c r="G52" s="159">
        <v>18</v>
      </c>
      <c r="H52" s="35"/>
      <c r="I52" s="69"/>
      <c r="J52" s="158">
        <v>20.7</v>
      </c>
      <c r="K52" s="170">
        <f t="shared" si="3"/>
        <v>2.4765731834634153E-2</v>
      </c>
      <c r="L52" s="209"/>
      <c r="M52" s="208"/>
      <c r="N52" s="67"/>
    </row>
    <row r="53" spans="1:14" s="8" customFormat="1" ht="18" customHeight="1" x14ac:dyDescent="0.25">
      <c r="A53" s="23"/>
      <c r="B53" s="24" t="s">
        <v>9</v>
      </c>
      <c r="C53" s="162">
        <v>15.741042126443153</v>
      </c>
      <c r="D53" s="161">
        <v>18.626319957484082</v>
      </c>
      <c r="E53" s="161">
        <v>18.600000000000001</v>
      </c>
      <c r="F53" s="160">
        <v>17.100000000000001</v>
      </c>
      <c r="G53" s="159">
        <v>16.899999999999999</v>
      </c>
      <c r="H53" s="35"/>
      <c r="I53" s="69"/>
      <c r="J53" s="158">
        <v>17.8</v>
      </c>
      <c r="K53" s="170">
        <f t="shared" si="3"/>
        <v>-0.82631995748408116</v>
      </c>
      <c r="L53" s="209"/>
      <c r="M53" s="208"/>
      <c r="N53" s="67"/>
    </row>
    <row r="54" spans="1:14" s="8" customFormat="1" ht="18" customHeight="1" x14ac:dyDescent="0.25">
      <c r="A54" s="23"/>
      <c r="B54" s="24" t="s">
        <v>10</v>
      </c>
      <c r="C54" s="162">
        <v>14.036060752639411</v>
      </c>
      <c r="D54" s="161">
        <v>12.917094661633655</v>
      </c>
      <c r="E54" s="161">
        <v>14.1</v>
      </c>
      <c r="F54" s="160">
        <v>14.8</v>
      </c>
      <c r="G54" s="159">
        <v>13.5</v>
      </c>
      <c r="H54" s="35"/>
      <c r="I54" s="69"/>
      <c r="J54" s="158">
        <v>12.8</v>
      </c>
      <c r="K54" s="170">
        <f t="shared" si="3"/>
        <v>-0.11709466163365434</v>
      </c>
      <c r="L54" s="209"/>
      <c r="M54" s="208"/>
      <c r="N54" s="67"/>
    </row>
    <row r="55" spans="1:14" s="8" customFormat="1" ht="18" customHeight="1" x14ac:dyDescent="0.25">
      <c r="A55" s="23"/>
      <c r="B55" s="24" t="s">
        <v>11</v>
      </c>
      <c r="C55" s="162">
        <v>11.328036036399181</v>
      </c>
      <c r="D55" s="161">
        <v>9.8451936077682571</v>
      </c>
      <c r="E55" s="161">
        <v>10.7</v>
      </c>
      <c r="F55" s="160">
        <v>9.6</v>
      </c>
      <c r="G55" s="159">
        <v>11.1</v>
      </c>
      <c r="H55" s="35"/>
      <c r="I55" s="69"/>
      <c r="J55" s="158">
        <v>9.4</v>
      </c>
      <c r="K55" s="170">
        <f t="shared" si="3"/>
        <v>-0.44519360776825678</v>
      </c>
      <c r="L55" s="209"/>
      <c r="M55" s="208"/>
      <c r="N55" s="67"/>
    </row>
    <row r="56" spans="1:14" s="8" customFormat="1" ht="18" customHeight="1" x14ac:dyDescent="0.25">
      <c r="A56" s="23"/>
      <c r="B56" s="24" t="s">
        <v>12</v>
      </c>
      <c r="C56" s="162">
        <v>8.6138137850647798</v>
      </c>
      <c r="D56" s="161">
        <v>8.0198239566550509</v>
      </c>
      <c r="E56" s="161">
        <v>7.9</v>
      </c>
      <c r="F56" s="160">
        <v>9.1999999999999993</v>
      </c>
      <c r="G56" s="159">
        <v>8.4</v>
      </c>
      <c r="H56" s="35"/>
      <c r="I56" s="69"/>
      <c r="J56" s="158">
        <v>7.5</v>
      </c>
      <c r="K56" s="170">
        <f t="shared" si="3"/>
        <v>-0.51982395665505088</v>
      </c>
      <c r="L56" s="209"/>
      <c r="M56" s="208"/>
      <c r="N56" s="67"/>
    </row>
    <row r="57" spans="1:14" s="8" customFormat="1" ht="18" customHeight="1" x14ac:dyDescent="0.25">
      <c r="A57" s="23"/>
      <c r="B57" s="24" t="s">
        <v>13</v>
      </c>
      <c r="C57" s="162">
        <v>8.2949598419880477</v>
      </c>
      <c r="D57" s="161">
        <v>7.0131657903710414</v>
      </c>
      <c r="E57" s="161">
        <v>6.6</v>
      </c>
      <c r="F57" s="160">
        <v>6.5</v>
      </c>
      <c r="G57" s="159">
        <v>8</v>
      </c>
      <c r="H57" s="35"/>
      <c r="I57" s="69"/>
      <c r="J57" s="158">
        <v>7.5</v>
      </c>
      <c r="K57" s="170">
        <f t="shared" si="3"/>
        <v>0.48683420962895863</v>
      </c>
      <c r="L57" s="209"/>
      <c r="M57" s="208"/>
      <c r="N57" s="67"/>
    </row>
    <row r="58" spans="1:14" s="8" customFormat="1" ht="18" customHeight="1" thickBot="1" x14ac:dyDescent="0.3">
      <c r="A58" s="23"/>
      <c r="B58" s="25" t="s">
        <v>14</v>
      </c>
      <c r="C58" s="156">
        <v>11.562509447462034</v>
      </c>
      <c r="D58" s="155">
        <v>11.253736422319175</v>
      </c>
      <c r="E58" s="155">
        <v>11.9</v>
      </c>
      <c r="F58" s="154">
        <v>12.8</v>
      </c>
      <c r="G58" s="153">
        <v>12.9</v>
      </c>
      <c r="H58" s="35"/>
      <c r="I58" s="69"/>
      <c r="J58" s="152">
        <v>12.5</v>
      </c>
      <c r="K58" s="169">
        <f t="shared" si="3"/>
        <v>1.2462635776808249</v>
      </c>
      <c r="L58" s="209"/>
      <c r="M58" s="208"/>
      <c r="N58" s="67"/>
    </row>
    <row r="59" spans="1:14" ht="12.95" customHeight="1" x14ac:dyDescent="0.25">
      <c r="A59" s="1"/>
      <c r="B59" s="44"/>
      <c r="C59" s="38"/>
      <c r="D59" s="38"/>
      <c r="E59" s="38"/>
      <c r="F59" s="38"/>
      <c r="G59" s="38"/>
      <c r="H59" s="36"/>
      <c r="I59" s="70"/>
      <c r="J59" s="38"/>
      <c r="K59" s="38"/>
      <c r="L59" s="129"/>
      <c r="M59" s="38"/>
      <c r="N59" s="9"/>
    </row>
    <row r="60" spans="1:14" ht="12.95" customHeight="1" x14ac:dyDescent="0.25">
      <c r="A60" s="1"/>
      <c r="B60" s="44"/>
      <c r="C60" s="38"/>
      <c r="D60" s="38"/>
      <c r="E60" s="38"/>
      <c r="F60" s="38"/>
      <c r="G60" s="38"/>
      <c r="H60" s="36"/>
      <c r="I60" s="70"/>
      <c r="J60" s="38"/>
      <c r="K60" s="38"/>
      <c r="L60" s="129"/>
      <c r="M60" s="38"/>
      <c r="N60" s="9"/>
    </row>
    <row r="61" spans="1:14" ht="24.75" customHeight="1" thickBot="1" x14ac:dyDescent="0.3">
      <c r="A61" s="1"/>
      <c r="B61" s="12"/>
      <c r="C61" s="13"/>
      <c r="D61" s="13"/>
      <c r="E61" s="13"/>
      <c r="F61" s="13"/>
      <c r="G61" s="13"/>
      <c r="H61" s="9"/>
      <c r="I61" s="9"/>
      <c r="J61" s="13"/>
      <c r="K61" s="13"/>
      <c r="L61" s="13"/>
      <c r="M61" s="13"/>
      <c r="N61" s="9"/>
    </row>
    <row r="62" spans="1:14" ht="50.1" customHeight="1" thickBot="1" x14ac:dyDescent="0.3">
      <c r="A62" s="1"/>
      <c r="B62" s="4" t="s">
        <v>15</v>
      </c>
      <c r="C62" s="45" t="s">
        <v>90</v>
      </c>
      <c r="D62" s="46" t="s">
        <v>192</v>
      </c>
      <c r="E62" s="46" t="s">
        <v>205</v>
      </c>
      <c r="F62" s="130" t="s">
        <v>204</v>
      </c>
      <c r="G62" s="71" t="s">
        <v>200</v>
      </c>
      <c r="H62"/>
      <c r="I62" s="9"/>
      <c r="J62" s="45" t="s">
        <v>201</v>
      </c>
      <c r="K62" s="81" t="s">
        <v>203</v>
      </c>
      <c r="L62" s="132"/>
      <c r="M62" s="132"/>
      <c r="N62" s="9"/>
    </row>
    <row r="63" spans="1:14" s="8" customFormat="1" ht="18" customHeight="1" x14ac:dyDescent="0.25">
      <c r="A63" s="23"/>
      <c r="B63" s="26" t="s">
        <v>6</v>
      </c>
      <c r="C63" s="168">
        <v>12.856414923885387</v>
      </c>
      <c r="D63" s="167">
        <v>9.9552665021964497</v>
      </c>
      <c r="E63" s="167">
        <v>9.8000000000000007</v>
      </c>
      <c r="F63" s="166">
        <v>9.6999999999999993</v>
      </c>
      <c r="G63" s="165">
        <v>12.8</v>
      </c>
      <c r="H63" s="5"/>
      <c r="I63" s="67"/>
      <c r="J63" s="164">
        <v>10.5</v>
      </c>
      <c r="K63" s="163">
        <f t="shared" ref="K63:K71" si="4">+IF(ISERROR(J63/D63-1),"*",(J63/D63-1))</f>
        <v>5.4718123084235293E-2</v>
      </c>
      <c r="L63" s="207"/>
      <c r="M63" s="206"/>
      <c r="N63" s="67"/>
    </row>
    <row r="64" spans="1:14" s="8" customFormat="1" ht="18" customHeight="1" x14ac:dyDescent="0.25">
      <c r="A64" s="23"/>
      <c r="B64" s="24" t="s">
        <v>7</v>
      </c>
      <c r="C64" s="162">
        <v>13.327017914220754</v>
      </c>
      <c r="D64" s="161">
        <v>11.535538265673539</v>
      </c>
      <c r="E64" s="161">
        <v>9.1999999999999993</v>
      </c>
      <c r="F64" s="160">
        <v>11</v>
      </c>
      <c r="G64" s="159">
        <v>12.9</v>
      </c>
      <c r="H64" s="35"/>
      <c r="I64" s="69"/>
      <c r="J64" s="158">
        <v>11.3</v>
      </c>
      <c r="K64" s="157">
        <f t="shared" si="4"/>
        <v>-2.0418489388954852E-2</v>
      </c>
      <c r="L64" s="205"/>
      <c r="M64" s="177"/>
      <c r="N64" s="67"/>
    </row>
    <row r="65" spans="1:14" s="8" customFormat="1" ht="18" customHeight="1" x14ac:dyDescent="0.25">
      <c r="A65" s="23"/>
      <c r="B65" s="24" t="s">
        <v>8</v>
      </c>
      <c r="C65" s="162">
        <v>18.589036909893817</v>
      </c>
      <c r="D65" s="161">
        <v>14.968627529659416</v>
      </c>
      <c r="E65" s="161">
        <v>10.6</v>
      </c>
      <c r="F65" s="160">
        <v>15.4</v>
      </c>
      <c r="G65" s="159">
        <v>20</v>
      </c>
      <c r="H65" s="35"/>
      <c r="I65" s="69"/>
      <c r="J65" s="158">
        <v>16.7</v>
      </c>
      <c r="K65" s="157">
        <f t="shared" si="4"/>
        <v>0.11566674813104783</v>
      </c>
      <c r="L65" s="205"/>
      <c r="M65" s="177"/>
      <c r="N65" s="67"/>
    </row>
    <row r="66" spans="1:14" s="8" customFormat="1" ht="18" customHeight="1" x14ac:dyDescent="0.25">
      <c r="A66" s="23"/>
      <c r="B66" s="24" t="s">
        <v>9</v>
      </c>
      <c r="C66" s="162">
        <v>13.924142279643029</v>
      </c>
      <c r="D66" s="161">
        <v>11.680813909037125</v>
      </c>
      <c r="E66" s="161">
        <v>10.4</v>
      </c>
      <c r="F66" s="160">
        <v>10.8</v>
      </c>
      <c r="G66" s="159">
        <v>14.4</v>
      </c>
      <c r="H66" s="35"/>
      <c r="I66" s="69"/>
      <c r="J66" s="158">
        <v>12.6</v>
      </c>
      <c r="K66" s="157">
        <f t="shared" si="4"/>
        <v>7.8691955725082252E-2</v>
      </c>
      <c r="L66" s="205"/>
      <c r="M66" s="177"/>
      <c r="N66" s="67"/>
    </row>
    <row r="67" spans="1:14" s="8" customFormat="1" ht="18" customHeight="1" x14ac:dyDescent="0.25">
      <c r="A67" s="23"/>
      <c r="B67" s="24" t="s">
        <v>10</v>
      </c>
      <c r="C67" s="162">
        <v>13.017067453853432</v>
      </c>
      <c r="D67" s="161">
        <v>8.6434977478635364</v>
      </c>
      <c r="E67" s="161">
        <v>6.5</v>
      </c>
      <c r="F67" s="160">
        <v>8.6999999999999993</v>
      </c>
      <c r="G67" s="159">
        <v>10.8</v>
      </c>
      <c r="H67" s="35"/>
      <c r="I67" s="69"/>
      <c r="J67" s="158">
        <v>8.6</v>
      </c>
      <c r="K67" s="157">
        <f t="shared" si="4"/>
        <v>-5.0324242722558088E-3</v>
      </c>
      <c r="L67" s="205"/>
      <c r="M67" s="177"/>
      <c r="N67" s="67"/>
    </row>
    <row r="68" spans="1:14" s="8" customFormat="1" ht="18" customHeight="1" x14ac:dyDescent="0.25">
      <c r="A68" s="23"/>
      <c r="B68" s="24" t="s">
        <v>11</v>
      </c>
      <c r="C68" s="162">
        <v>10.397428974673842</v>
      </c>
      <c r="D68" s="161">
        <v>7.6569741577016339</v>
      </c>
      <c r="E68" s="161">
        <v>6.1</v>
      </c>
      <c r="F68" s="160">
        <v>5.6</v>
      </c>
      <c r="G68" s="159">
        <v>10.5</v>
      </c>
      <c r="H68" s="35"/>
      <c r="I68" s="69"/>
      <c r="J68" s="158">
        <v>7.1</v>
      </c>
      <c r="K68" s="157">
        <f t="shared" si="4"/>
        <v>-7.2740764985005368E-2</v>
      </c>
      <c r="L68" s="205"/>
      <c r="M68" s="177"/>
      <c r="N68" s="67"/>
    </row>
    <row r="69" spans="1:14" s="8" customFormat="1" ht="18" customHeight="1" x14ac:dyDescent="0.25">
      <c r="A69" s="23"/>
      <c r="B69" s="24" t="s">
        <v>12</v>
      </c>
      <c r="C69" s="162">
        <v>10.598207155146662</v>
      </c>
      <c r="D69" s="161">
        <v>8.0914012399117112</v>
      </c>
      <c r="E69" s="161">
        <v>6.4</v>
      </c>
      <c r="F69" s="160">
        <v>9.1</v>
      </c>
      <c r="G69" s="159">
        <v>12</v>
      </c>
      <c r="H69" s="35"/>
      <c r="I69" s="69"/>
      <c r="J69" s="158">
        <v>8.1999999999999993</v>
      </c>
      <c r="K69" s="157">
        <f t="shared" si="4"/>
        <v>1.3421502267445762E-2</v>
      </c>
      <c r="L69" s="205"/>
      <c r="M69" s="177"/>
      <c r="N69" s="67"/>
    </row>
    <row r="70" spans="1:14" s="8" customFormat="1" ht="18" customHeight="1" x14ac:dyDescent="0.25">
      <c r="A70" s="23"/>
      <c r="B70" s="24" t="s">
        <v>13</v>
      </c>
      <c r="C70" s="162">
        <v>9.3645357615170361</v>
      </c>
      <c r="D70" s="161">
        <v>6.8658461153410437</v>
      </c>
      <c r="E70" s="161">
        <v>6.7</v>
      </c>
      <c r="F70" s="160">
        <v>6.7</v>
      </c>
      <c r="G70" s="159">
        <v>9.9</v>
      </c>
      <c r="H70" s="35"/>
      <c r="I70" s="69"/>
      <c r="J70" s="158">
        <v>7.5</v>
      </c>
      <c r="K70" s="157">
        <f t="shared" si="4"/>
        <v>9.2363544711846046E-2</v>
      </c>
      <c r="L70" s="205"/>
      <c r="M70" s="177"/>
      <c r="N70" s="67"/>
    </row>
    <row r="71" spans="1:14" s="8" customFormat="1" ht="18" customHeight="1" thickBot="1" x14ac:dyDescent="0.3">
      <c r="A71" s="23"/>
      <c r="B71" s="25" t="s">
        <v>14</v>
      </c>
      <c r="C71" s="156">
        <v>11.230961952313313</v>
      </c>
      <c r="D71" s="155">
        <v>7.5832959661804953</v>
      </c>
      <c r="E71" s="155">
        <v>7.7</v>
      </c>
      <c r="F71" s="154">
        <v>8.5</v>
      </c>
      <c r="G71" s="153">
        <v>10.7</v>
      </c>
      <c r="H71" s="35"/>
      <c r="I71" s="69"/>
      <c r="J71" s="152">
        <v>8.8000000000000007</v>
      </c>
      <c r="K71" s="151">
        <f t="shared" si="4"/>
        <v>0.16044527857618718</v>
      </c>
      <c r="L71" s="205"/>
      <c r="M71" s="177"/>
      <c r="N71" s="67"/>
    </row>
    <row r="72" spans="1:14" ht="12.95" customHeight="1" x14ac:dyDescent="0.25">
      <c r="A72" s="1"/>
      <c r="B72" s="44"/>
      <c r="C72" s="38"/>
      <c r="D72" s="38"/>
      <c r="E72" s="38"/>
      <c r="F72" s="38"/>
      <c r="G72" s="38"/>
      <c r="H72" s="36"/>
      <c r="I72" s="70"/>
      <c r="J72" s="38"/>
      <c r="K72" s="38"/>
      <c r="L72" s="129"/>
      <c r="M72" s="38"/>
      <c r="N72" s="9"/>
    </row>
  </sheetData>
  <conditionalFormatting sqref="K42:M42">
    <cfRule type="cellIs" dxfId="44" priority="14" operator="lessThan">
      <formula>0.02</formula>
    </cfRule>
    <cfRule type="cellIs" dxfId="43" priority="15" operator="greaterThan">
      <formula>0.02</formula>
    </cfRule>
  </conditionalFormatting>
  <conditionalFormatting sqref="L22:M22">
    <cfRule type="cellIs" dxfId="42" priority="13" operator="between">
      <formula>-0.01</formula>
      <formula>0.01</formula>
    </cfRule>
  </conditionalFormatting>
  <conditionalFormatting sqref="K63:M71 K43:M44 K36:M41">
    <cfRule type="cellIs" dxfId="41" priority="10" operator="greaterThanOrEqual">
      <formula>0.001</formula>
    </cfRule>
    <cfRule type="cellIs" dxfId="40" priority="11" operator="lessThanOrEqual">
      <formula>0.001</formula>
    </cfRule>
    <cfRule type="cellIs" dxfId="39" priority="12" operator="equal">
      <formula>0</formula>
    </cfRule>
  </conditionalFormatting>
  <conditionalFormatting sqref="W15 K50:M58 K23:M31">
    <cfRule type="cellIs" dxfId="38" priority="7" operator="lessThan">
      <formula>-0.01</formula>
    </cfRule>
    <cfRule type="cellIs" dxfId="37" priority="8" operator="greaterThan">
      <formula>0.01</formula>
    </cfRule>
    <cfRule type="cellIs" dxfId="36" priority="9" operator="between">
      <formula>-0.01</formula>
      <formula>0.01</formula>
    </cfRule>
  </conditionalFormatting>
  <conditionalFormatting sqref="K6:L16">
    <cfRule type="cellIs" dxfId="35" priority="4" operator="equal">
      <formula>0</formula>
    </cfRule>
    <cfRule type="cellIs" dxfId="34" priority="5" operator="lessThanOrEqual">
      <formula>0.001</formula>
    </cfRule>
    <cfRule type="cellIs" dxfId="33" priority="6" operator="greaterThanOrEqual">
      <formula>0.001</formula>
    </cfRule>
  </conditionalFormatting>
  <conditionalFormatting sqref="P15">
    <cfRule type="cellIs" dxfId="32" priority="1" operator="lessThan">
      <formula>-0.01</formula>
    </cfRule>
    <cfRule type="cellIs" dxfId="31" priority="2" operator="greaterThan">
      <formula>0.01</formula>
    </cfRule>
    <cfRule type="cellIs" dxfId="30"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0" fitToWidth="0" orientation="portrait"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3"/>
  <sheetViews>
    <sheetView showGridLines="0" showRowColHeaders="0" zoomScale="55" zoomScaleNormal="5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5.140625" style="6" customWidth="1"/>
    <col min="10" max="10" width="16" style="7" customWidth="1"/>
    <col min="11" max="11" width="16.85546875" style="7" customWidth="1"/>
    <col min="12" max="12" width="3.5703125" style="7" customWidth="1"/>
    <col min="13" max="13" width="16.85546875" style="7" customWidth="1"/>
    <col min="14" max="14" width="10"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row>
    <row r="6" spans="1:30" s="8" customFormat="1" ht="18" customHeight="1" x14ac:dyDescent="0.25">
      <c r="A6" s="23"/>
      <c r="B6" s="47" t="s">
        <v>112</v>
      </c>
      <c r="C6" s="204">
        <v>39.505699999999997</v>
      </c>
      <c r="D6" s="203">
        <v>24.622910000000001</v>
      </c>
      <c r="E6" s="203">
        <v>28.7</v>
      </c>
      <c r="F6" s="202">
        <v>25.9</v>
      </c>
      <c r="G6" s="201">
        <v>37.4</v>
      </c>
      <c r="H6" s="5"/>
      <c r="I6" s="67"/>
      <c r="J6" s="200">
        <v>22.4</v>
      </c>
      <c r="K6" s="179">
        <f>+IF(ISERROR(J6/D6-1),"*",(J6/D6-1))</f>
        <v>-9.0278119036296012E-2</v>
      </c>
      <c r="L6" s="205"/>
      <c r="M6" s="219">
        <f>+SUM(E6:G6,J6)</f>
        <v>114.4</v>
      </c>
      <c r="N6" s="67"/>
      <c r="V6" s="94"/>
      <c r="W6" s="94"/>
      <c r="X6" s="94"/>
      <c r="Y6" s="94"/>
      <c r="Z6" s="94"/>
      <c r="AA6" s="94"/>
      <c r="AB6" s="94"/>
      <c r="AC6" s="94"/>
      <c r="AD6" s="94"/>
    </row>
    <row r="7" spans="1:30" s="8" customFormat="1" ht="18" customHeight="1" x14ac:dyDescent="0.25">
      <c r="A7" s="23"/>
      <c r="B7" s="48" t="s">
        <v>113</v>
      </c>
      <c r="C7" s="199">
        <v>14.075796720000001</v>
      </c>
      <c r="D7" s="198">
        <v>8.2696684400000002</v>
      </c>
      <c r="E7" s="198">
        <v>9.5</v>
      </c>
      <c r="F7" s="197">
        <v>8.6</v>
      </c>
      <c r="G7" s="196">
        <v>12.7</v>
      </c>
      <c r="H7" s="5"/>
      <c r="I7" s="67"/>
      <c r="J7" s="195">
        <v>7.7</v>
      </c>
      <c r="K7" s="157">
        <f>+IF(ISERROR(J7/D7-1),"*",(J7/D7-1))</f>
        <v>-6.8886490931672761E-2</v>
      </c>
      <c r="L7" s="205"/>
      <c r="M7" s="217">
        <f>+SUM(E7:G7,J7)</f>
        <v>38.5</v>
      </c>
      <c r="N7" s="67"/>
      <c r="V7" s="94"/>
      <c r="W7" s="91"/>
      <c r="X7" s="91" t="str">
        <f>+C5</f>
        <v>TRIM 3 2015</v>
      </c>
      <c r="Y7" s="91" t="str">
        <f>+D5</f>
        <v>TRIM 4 2015</v>
      </c>
      <c r="Z7" s="91" t="str">
        <f>+E5</f>
        <v>TRIM 1 2016</v>
      </c>
      <c r="AA7" s="91" t="str">
        <f>+F5</f>
        <v>TRIM 2 2016</v>
      </c>
      <c r="AB7" s="91" t="str">
        <f>+G5</f>
        <v>TRIM 3 2016</v>
      </c>
      <c r="AC7" s="91" t="str">
        <f>+J5</f>
        <v>TRIM 4 2016</v>
      </c>
      <c r="AD7" s="95"/>
    </row>
    <row r="8" spans="1:30" s="8" customFormat="1" ht="18" customHeight="1" x14ac:dyDescent="0.25">
      <c r="A8" s="23"/>
      <c r="B8" s="48" t="s">
        <v>114</v>
      </c>
      <c r="C8" s="199">
        <v>65.900099999999995</v>
      </c>
      <c r="D8" s="198">
        <v>38.578209999999999</v>
      </c>
      <c r="E8" s="198">
        <v>46.6</v>
      </c>
      <c r="F8" s="197">
        <v>43.3</v>
      </c>
      <c r="G8" s="196">
        <v>66.3</v>
      </c>
      <c r="H8" s="5"/>
      <c r="I8" s="67"/>
      <c r="J8" s="195">
        <v>36.700000000000003</v>
      </c>
      <c r="K8" s="157">
        <f>+IF(ISERROR(J8/D8-1),"*",(J8/D8-1))</f>
        <v>-4.8685773653054265E-2</v>
      </c>
      <c r="L8" s="205"/>
      <c r="M8" s="217">
        <f>+SUM(E8:G8,J8)</f>
        <v>192.89999999999998</v>
      </c>
      <c r="N8" s="67"/>
      <c r="V8" s="94"/>
      <c r="W8" s="91" t="str">
        <f>+VLOOKUP($P$4,$B$5:$J$16,1,0)</f>
        <v>Volumen (Mio consumiciones)</v>
      </c>
      <c r="X8" s="91">
        <f>+VLOOKUP($P$4,$B$5:$J$16,2,0)</f>
        <v>39.505699999999997</v>
      </c>
      <c r="Y8" s="91">
        <f>+VLOOKUP($P$4,$B$5:$J$16,3,0)</f>
        <v>24.622910000000001</v>
      </c>
      <c r="Z8" s="91">
        <f>+VLOOKUP($P$4,$B$5:$J$16,4,0)</f>
        <v>28.7</v>
      </c>
      <c r="AA8" s="91">
        <f>+VLOOKUP($P$4,$B$5:$J$16,5,0)</f>
        <v>25.9</v>
      </c>
      <c r="AB8" s="91">
        <f>+VLOOKUP($P$4,$B$5:$J$16,6,0)</f>
        <v>37.4</v>
      </c>
      <c r="AC8" s="91">
        <f>+VLOOKUP($P$4,$B$5:$J$16,9,0)</f>
        <v>22.4</v>
      </c>
      <c r="AD8" s="95"/>
    </row>
    <row r="9" spans="1:30" s="8" customFormat="1" ht="18" customHeight="1" x14ac:dyDescent="0.25">
      <c r="A9" s="23"/>
      <c r="B9" s="48" t="s">
        <v>158</v>
      </c>
      <c r="C9" s="199">
        <v>26.2</v>
      </c>
      <c r="D9" s="198">
        <v>18.3</v>
      </c>
      <c r="E9" s="198">
        <v>19.8</v>
      </c>
      <c r="F9" s="197">
        <v>19.600000000000001</v>
      </c>
      <c r="G9" s="196">
        <v>23.8</v>
      </c>
      <c r="H9" s="5"/>
      <c r="I9" s="67"/>
      <c r="J9" s="195">
        <v>17.899999999999999</v>
      </c>
      <c r="K9" s="170">
        <f>+IF(ISERROR(J9-D9),"*",(J9-D9))</f>
        <v>-0.40000000000000213</v>
      </c>
      <c r="L9" s="209"/>
      <c r="M9" s="217"/>
      <c r="N9" s="67"/>
      <c r="V9" s="94"/>
      <c r="W9" s="94"/>
      <c r="X9" s="94"/>
      <c r="Y9" s="94"/>
      <c r="Z9" s="94"/>
      <c r="AA9" s="94"/>
      <c r="AB9" s="94"/>
      <c r="AC9" s="94"/>
      <c r="AD9" s="94"/>
    </row>
    <row r="10" spans="1:30" s="8" customFormat="1" ht="18" customHeight="1" x14ac:dyDescent="0.25">
      <c r="A10" s="23"/>
      <c r="B10" s="48" t="s">
        <v>115</v>
      </c>
      <c r="C10" s="199">
        <v>3.2</v>
      </c>
      <c r="D10" s="198">
        <v>3</v>
      </c>
      <c r="E10" s="198">
        <v>3.1</v>
      </c>
      <c r="F10" s="197">
        <v>2.9</v>
      </c>
      <c r="G10" s="196">
        <v>3.5</v>
      </c>
      <c r="H10" s="5"/>
      <c r="I10" s="67"/>
      <c r="J10" s="195">
        <v>2.8</v>
      </c>
      <c r="K10" s="157">
        <f t="shared" ref="K10:K16" si="0">+IF(ISERROR(J10/D10-1),"*",(J10/D10-1))</f>
        <v>-6.6666666666666763E-2</v>
      </c>
      <c r="L10" s="205"/>
      <c r="M10" s="217"/>
      <c r="N10" s="67"/>
    </row>
    <row r="11" spans="1:30" s="8" customFormat="1" ht="18" customHeight="1" x14ac:dyDescent="0.25">
      <c r="A11" s="23"/>
      <c r="B11" s="48" t="s">
        <v>108</v>
      </c>
      <c r="C11" s="199">
        <v>4.5</v>
      </c>
      <c r="D11" s="198">
        <v>4</v>
      </c>
      <c r="E11" s="198">
        <v>4.3</v>
      </c>
      <c r="F11" s="197">
        <v>3.9</v>
      </c>
      <c r="G11" s="196">
        <v>4.7</v>
      </c>
      <c r="H11" s="5"/>
      <c r="I11" s="67"/>
      <c r="J11" s="195">
        <v>3.7</v>
      </c>
      <c r="K11" s="157">
        <f t="shared" si="0"/>
        <v>-7.4999999999999956E-2</v>
      </c>
      <c r="L11" s="205"/>
      <c r="M11" s="217"/>
      <c r="N11" s="67"/>
    </row>
    <row r="12" spans="1:30" s="8" customFormat="1" ht="18" customHeight="1" x14ac:dyDescent="0.25">
      <c r="A12" s="23"/>
      <c r="B12" s="48" t="s">
        <v>109</v>
      </c>
      <c r="C12" s="199">
        <v>1.5962831694821089</v>
      </c>
      <c r="D12" s="198">
        <v>1.3460995632732855</v>
      </c>
      <c r="E12" s="198">
        <v>1.4</v>
      </c>
      <c r="F12" s="197">
        <v>1.3</v>
      </c>
      <c r="G12" s="196">
        <v>1.6</v>
      </c>
      <c r="H12" s="5"/>
      <c r="I12" s="67"/>
      <c r="J12" s="195">
        <v>1.3</v>
      </c>
      <c r="K12" s="157">
        <f t="shared" si="0"/>
        <v>-3.4246770841516394E-2</v>
      </c>
      <c r="L12" s="205"/>
      <c r="M12" s="217"/>
      <c r="N12" s="67"/>
    </row>
    <row r="13" spans="1:30" s="8" customFormat="1" ht="18" customHeight="1" x14ac:dyDescent="0.25">
      <c r="A13" s="23"/>
      <c r="B13" s="48" t="s">
        <v>110</v>
      </c>
      <c r="C13" s="199">
        <v>1.4</v>
      </c>
      <c r="D13" s="198">
        <v>1.32</v>
      </c>
      <c r="E13" s="198">
        <v>1.4</v>
      </c>
      <c r="F13" s="197">
        <v>1.4</v>
      </c>
      <c r="G13" s="196">
        <v>1.4</v>
      </c>
      <c r="H13" s="5"/>
      <c r="I13" s="67"/>
      <c r="J13" s="195">
        <v>1.3</v>
      </c>
      <c r="K13" s="157">
        <f t="shared" si="0"/>
        <v>-1.5151515151515138E-2</v>
      </c>
      <c r="L13" s="205"/>
      <c r="M13" s="217"/>
      <c r="N13" s="67"/>
    </row>
    <row r="14" spans="1:30" s="8" customFormat="1" ht="18" customHeight="1" x14ac:dyDescent="0.25">
      <c r="A14" s="23"/>
      <c r="B14" s="49" t="s">
        <v>156</v>
      </c>
      <c r="C14" s="199">
        <v>0.41877918926557878</v>
      </c>
      <c r="D14" s="198">
        <v>0.24599720735867533</v>
      </c>
      <c r="E14" s="198">
        <v>0.3</v>
      </c>
      <c r="F14" s="197">
        <v>0.3</v>
      </c>
      <c r="G14" s="196">
        <v>0.4</v>
      </c>
      <c r="H14" s="5"/>
      <c r="I14" s="67"/>
      <c r="J14" s="195">
        <v>0.2</v>
      </c>
      <c r="K14" s="157">
        <f t="shared" si="0"/>
        <v>-0.18698264038261725</v>
      </c>
      <c r="L14" s="205"/>
      <c r="M14" s="217">
        <f>+SUM(E14:G14,J14)</f>
        <v>1.2</v>
      </c>
      <c r="N14" s="67"/>
    </row>
    <row r="15" spans="1:30" s="8" customFormat="1" ht="18" customHeight="1" x14ac:dyDescent="0.25">
      <c r="A15" s="23"/>
      <c r="B15" s="49" t="s">
        <v>116</v>
      </c>
      <c r="C15" s="199">
        <v>1.9606414471237523</v>
      </c>
      <c r="D15" s="198">
        <v>1.1475831218326962</v>
      </c>
      <c r="E15" s="198">
        <v>1.4</v>
      </c>
      <c r="F15" s="197">
        <v>1.3</v>
      </c>
      <c r="G15" s="196">
        <v>2</v>
      </c>
      <c r="H15" s="5"/>
      <c r="I15" s="67"/>
      <c r="J15" s="195">
        <v>1.1000000000000001</v>
      </c>
      <c r="K15" s="157">
        <f t="shared" si="0"/>
        <v>-4.1463769314335708E-2</v>
      </c>
      <c r="L15" s="205"/>
      <c r="M15" s="217">
        <f>+SUM(E15:G15,J15)</f>
        <v>5.8000000000000007</v>
      </c>
      <c r="N15" s="67"/>
    </row>
    <row r="16" spans="1:30" s="8" customFormat="1" ht="18" customHeight="1" thickBot="1" x14ac:dyDescent="0.3">
      <c r="A16" s="23"/>
      <c r="B16" s="50" t="s">
        <v>111</v>
      </c>
      <c r="C16" s="194">
        <v>4.6818024805916636</v>
      </c>
      <c r="D16" s="193">
        <v>4.6650249982694589</v>
      </c>
      <c r="E16" s="193">
        <v>4.9000000000000004</v>
      </c>
      <c r="F16" s="192">
        <v>5</v>
      </c>
      <c r="G16" s="191">
        <v>5.2</v>
      </c>
      <c r="H16" s="5"/>
      <c r="I16" s="67"/>
      <c r="J16" s="190">
        <v>4.8</v>
      </c>
      <c r="K16" s="151">
        <f t="shared" si="0"/>
        <v>2.8933393021604692E-2</v>
      </c>
      <c r="L16" s="205"/>
      <c r="M16" s="215">
        <f>+M8/M7</f>
        <v>5.0103896103896099</v>
      </c>
      <c r="N16" s="67"/>
    </row>
    <row r="17" spans="1:19" s="8" customFormat="1" ht="12.95" customHeight="1" x14ac:dyDescent="0.25">
      <c r="A17" s="23"/>
      <c r="B17" s="43" t="s">
        <v>161</v>
      </c>
      <c r="C17" s="189"/>
      <c r="D17" s="189"/>
      <c r="E17" s="189"/>
      <c r="F17" s="189"/>
      <c r="G17" s="189"/>
      <c r="H17" s="5"/>
      <c r="I17" s="67"/>
      <c r="J17" s="189"/>
      <c r="K17" s="189"/>
      <c r="L17" s="214"/>
      <c r="M17" s="189"/>
      <c r="N17" s="67"/>
    </row>
    <row r="18" spans="1:19" s="8" customFormat="1" ht="12.95" customHeight="1" x14ac:dyDescent="0.25">
      <c r="A18" s="23"/>
      <c r="B18" s="43" t="s">
        <v>157</v>
      </c>
      <c r="C18" s="189"/>
      <c r="D18" s="189"/>
      <c r="E18" s="189"/>
      <c r="F18" s="189"/>
      <c r="G18" s="189"/>
      <c r="H18" s="5"/>
      <c r="I18" s="67"/>
      <c r="J18" s="189"/>
      <c r="K18" s="189"/>
      <c r="L18" s="214"/>
      <c r="M18" s="189"/>
      <c r="N18" s="67"/>
    </row>
    <row r="19" spans="1:19" ht="12.95" customHeight="1" x14ac:dyDescent="0.25">
      <c r="A19" s="1"/>
      <c r="B19" s="43"/>
      <c r="C19" s="147"/>
      <c r="D19" s="147"/>
      <c r="E19" s="147"/>
      <c r="F19" s="147"/>
      <c r="G19" s="147"/>
      <c r="H19"/>
      <c r="I19" s="9"/>
      <c r="J19" s="147"/>
      <c r="K19" s="147"/>
      <c r="L19" s="128"/>
      <c r="M19" s="147"/>
      <c r="N19" s="9"/>
      <c r="P19" s="110"/>
      <c r="Q19" s="110"/>
      <c r="R19" s="110"/>
      <c r="S19" s="110"/>
    </row>
    <row r="20" spans="1:19" ht="24.75" customHeight="1" x14ac:dyDescent="0.25">
      <c r="A20" s="1"/>
      <c r="B20" s="12"/>
      <c r="C20" s="13"/>
      <c r="D20" s="13"/>
      <c r="E20" s="13"/>
      <c r="F20" s="13"/>
      <c r="G20" s="13"/>
      <c r="H20" s="9"/>
      <c r="I20" s="9"/>
      <c r="J20" s="13"/>
      <c r="K20" s="13"/>
      <c r="L20" s="13"/>
      <c r="M20" s="13"/>
      <c r="N20" s="9"/>
      <c r="P20" s="110"/>
      <c r="Q20" s="110"/>
      <c r="R20" s="110"/>
      <c r="S20" s="110"/>
    </row>
    <row r="21" spans="1:19" ht="29.25" customHeight="1" thickBot="1" x14ac:dyDescent="0.3">
      <c r="A21" s="1"/>
      <c r="B21" s="12"/>
      <c r="C21" s="13"/>
      <c r="D21" s="13"/>
      <c r="E21" s="13"/>
      <c r="F21" s="13"/>
      <c r="G21" s="13"/>
      <c r="H21" s="9"/>
      <c r="I21" s="9"/>
      <c r="J21" s="13"/>
      <c r="K21" s="13"/>
      <c r="L21" s="13"/>
      <c r="M21" s="13"/>
      <c r="N21" s="9"/>
      <c r="P21" s="110"/>
      <c r="Q21" s="110"/>
      <c r="R21" s="110"/>
      <c r="S21" s="110"/>
    </row>
    <row r="22" spans="1:19"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19" s="8" customFormat="1" ht="18" customHeight="1" x14ac:dyDescent="0.25">
      <c r="A23" s="23"/>
      <c r="B23" s="26" t="s">
        <v>6</v>
      </c>
      <c r="C23" s="176">
        <v>100</v>
      </c>
      <c r="D23" s="175">
        <v>100</v>
      </c>
      <c r="E23" s="175">
        <v>100</v>
      </c>
      <c r="F23" s="174">
        <v>100</v>
      </c>
      <c r="G23" s="173">
        <v>100</v>
      </c>
      <c r="H23" s="35"/>
      <c r="I23" s="69"/>
      <c r="J23" s="172">
        <v>100</v>
      </c>
      <c r="K23" s="171">
        <f t="shared" ref="K23:K28" si="1">+IF(ISERROR(J23-D23),"*",(J23-D23))</f>
        <v>0</v>
      </c>
      <c r="L23" s="211"/>
      <c r="M23" s="211"/>
      <c r="N23" s="67"/>
      <c r="P23" s="111"/>
      <c r="Q23" s="111"/>
      <c r="R23" s="111"/>
      <c r="S23" s="111"/>
    </row>
    <row r="24" spans="1:19" s="8" customFormat="1" ht="18" customHeight="1" x14ac:dyDescent="0.25">
      <c r="A24" s="23"/>
      <c r="B24" s="28" t="s">
        <v>17</v>
      </c>
      <c r="C24" s="162" t="s">
        <v>91</v>
      </c>
      <c r="D24" s="161" t="s">
        <v>91</v>
      </c>
      <c r="E24" s="161">
        <v>2.7</v>
      </c>
      <c r="F24" s="160">
        <v>1.7</v>
      </c>
      <c r="G24" s="159">
        <v>1.6</v>
      </c>
      <c r="H24" s="35"/>
      <c r="I24" s="69"/>
      <c r="J24" s="158">
        <v>1.6</v>
      </c>
      <c r="K24" s="170" t="str">
        <f t="shared" si="1"/>
        <v>*</v>
      </c>
      <c r="L24" s="209"/>
      <c r="M24" s="209"/>
      <c r="N24" s="67"/>
      <c r="P24" s="111"/>
      <c r="Q24" s="111"/>
      <c r="R24" s="111"/>
      <c r="S24" s="111"/>
    </row>
    <row r="25" spans="1:19" s="8" customFormat="1" ht="18" customHeight="1" x14ac:dyDescent="0.25">
      <c r="A25" s="23"/>
      <c r="B25" s="29" t="s">
        <v>0</v>
      </c>
      <c r="C25" s="162">
        <v>5.3058799110001846</v>
      </c>
      <c r="D25" s="161">
        <v>5.6644239044044751</v>
      </c>
      <c r="E25" s="161">
        <v>5.0999999999999996</v>
      </c>
      <c r="F25" s="160">
        <v>5.8</v>
      </c>
      <c r="G25" s="159">
        <v>5.7</v>
      </c>
      <c r="H25" s="35"/>
      <c r="I25" s="69"/>
      <c r="J25" s="158">
        <v>5.8</v>
      </c>
      <c r="K25" s="170">
        <f t="shared" si="1"/>
        <v>0.13557609559552475</v>
      </c>
      <c r="L25" s="209"/>
      <c r="M25" s="209"/>
      <c r="N25" s="67"/>
      <c r="P25" s="111"/>
      <c r="Q25" s="111"/>
      <c r="R25" s="111"/>
      <c r="S25" s="111"/>
    </row>
    <row r="26" spans="1:19" s="8" customFormat="1" ht="18" customHeight="1" x14ac:dyDescent="0.25">
      <c r="A26" s="23"/>
      <c r="B26" s="29" t="s">
        <v>1</v>
      </c>
      <c r="C26" s="162">
        <v>15.061677175698696</v>
      </c>
      <c r="D26" s="161">
        <v>16.914438626466165</v>
      </c>
      <c r="E26" s="161">
        <v>13.4</v>
      </c>
      <c r="F26" s="160">
        <v>15.5</v>
      </c>
      <c r="G26" s="159">
        <v>14.9</v>
      </c>
      <c r="H26" s="35"/>
      <c r="I26" s="69"/>
      <c r="J26" s="158">
        <v>16.399999999999999</v>
      </c>
      <c r="K26" s="170">
        <f t="shared" si="1"/>
        <v>-0.51443862646616623</v>
      </c>
      <c r="L26" s="209"/>
      <c r="M26" s="209"/>
      <c r="N26" s="67"/>
      <c r="P26" s="111"/>
      <c r="Q26" s="111"/>
      <c r="R26" s="111"/>
      <c r="S26" s="111"/>
    </row>
    <row r="27" spans="1:19" s="8" customFormat="1" ht="18" customHeight="1" x14ac:dyDescent="0.25">
      <c r="A27" s="23"/>
      <c r="B27" s="29" t="s">
        <v>2</v>
      </c>
      <c r="C27" s="162">
        <v>28.810703265604708</v>
      </c>
      <c r="D27" s="161">
        <v>33.59554983549873</v>
      </c>
      <c r="E27" s="161">
        <v>28.8</v>
      </c>
      <c r="F27" s="160">
        <v>32.799999999999997</v>
      </c>
      <c r="G27" s="159">
        <v>26.4</v>
      </c>
      <c r="H27" s="35"/>
      <c r="I27" s="69"/>
      <c r="J27" s="158">
        <v>33</v>
      </c>
      <c r="K27" s="170">
        <f t="shared" si="1"/>
        <v>-0.59554983549872986</v>
      </c>
      <c r="L27" s="209"/>
      <c r="M27" s="209"/>
      <c r="N27" s="67"/>
      <c r="P27" s="111"/>
      <c r="Q27" s="111"/>
      <c r="R27" s="111"/>
      <c r="S27" s="111"/>
    </row>
    <row r="28" spans="1:19" s="8" customFormat="1" ht="18" customHeight="1" thickBot="1" x14ac:dyDescent="0.3">
      <c r="A28" s="23"/>
      <c r="B28" s="30" t="s">
        <v>3</v>
      </c>
      <c r="C28" s="156">
        <v>49.762565908210718</v>
      </c>
      <c r="D28" s="155">
        <v>42.003564972621028</v>
      </c>
      <c r="E28" s="155">
        <v>50</v>
      </c>
      <c r="F28" s="154">
        <v>44.2</v>
      </c>
      <c r="G28" s="153">
        <v>51.5</v>
      </c>
      <c r="H28" s="35"/>
      <c r="I28" s="69"/>
      <c r="J28" s="152">
        <v>43.2</v>
      </c>
      <c r="K28" s="169">
        <f t="shared" si="1"/>
        <v>1.1964350273789748</v>
      </c>
      <c r="L28" s="209"/>
      <c r="M28" s="209"/>
      <c r="N28" s="67"/>
      <c r="P28" s="111"/>
      <c r="Q28" s="111"/>
      <c r="R28" s="111"/>
      <c r="S28" s="111"/>
    </row>
    <row r="29" spans="1:19" ht="8.25" customHeight="1" thickBot="1" x14ac:dyDescent="0.3">
      <c r="A29" s="1"/>
      <c r="B29" s="32"/>
      <c r="C29" s="186"/>
      <c r="D29" s="186"/>
      <c r="E29" s="186"/>
      <c r="F29" s="186"/>
      <c r="G29" s="186"/>
      <c r="H29" s="36"/>
      <c r="I29" s="70"/>
      <c r="J29" s="186"/>
      <c r="K29" s="188"/>
      <c r="L29" s="213"/>
      <c r="M29" s="213"/>
      <c r="N29" s="9"/>
      <c r="P29" s="110"/>
      <c r="Q29" s="110"/>
      <c r="R29" s="110"/>
      <c r="S29" s="110"/>
    </row>
    <row r="30" spans="1:19" s="8" customFormat="1" ht="18" customHeight="1" x14ac:dyDescent="0.25">
      <c r="A30" s="23"/>
      <c r="B30" s="31" t="s">
        <v>4</v>
      </c>
      <c r="C30" s="184">
        <v>39.3923914776855</v>
      </c>
      <c r="D30" s="183">
        <v>41.091081435947252</v>
      </c>
      <c r="E30" s="183">
        <v>38.200000000000003</v>
      </c>
      <c r="F30" s="182">
        <v>37.799999999999997</v>
      </c>
      <c r="G30" s="181">
        <v>41.6</v>
      </c>
      <c r="H30" s="35"/>
      <c r="I30" s="69"/>
      <c r="J30" s="180">
        <v>42.7</v>
      </c>
      <c r="K30" s="187">
        <f>+IF(ISERROR(J30-D30),"*",(J30-D30))</f>
        <v>1.6089185640527504</v>
      </c>
      <c r="L30" s="209"/>
      <c r="M30" s="209"/>
      <c r="N30" s="67"/>
      <c r="P30" s="111"/>
      <c r="Q30" s="111"/>
      <c r="R30" s="111"/>
      <c r="S30" s="111"/>
    </row>
    <row r="31" spans="1:19" s="8" customFormat="1" ht="18" customHeight="1" thickBot="1" x14ac:dyDescent="0.3">
      <c r="A31" s="23"/>
      <c r="B31" s="30" t="s">
        <v>5</v>
      </c>
      <c r="C31" s="156">
        <v>60.607608522314507</v>
      </c>
      <c r="D31" s="155">
        <v>58.908918564052748</v>
      </c>
      <c r="E31" s="155">
        <v>61.8</v>
      </c>
      <c r="F31" s="154">
        <v>62.2</v>
      </c>
      <c r="G31" s="153">
        <v>58.4</v>
      </c>
      <c r="H31" s="35"/>
      <c r="I31" s="69"/>
      <c r="J31" s="152">
        <v>57.3</v>
      </c>
      <c r="K31" s="169">
        <f>+IF(ISERROR(J31-D31),"*",(J31-D31))</f>
        <v>-1.6089185640527504</v>
      </c>
      <c r="L31" s="209"/>
      <c r="M31" s="209"/>
      <c r="N31" s="67"/>
      <c r="P31" s="111"/>
      <c r="Q31" s="111"/>
      <c r="R31" s="111"/>
      <c r="S31" s="111"/>
    </row>
    <row r="32" spans="1:19" ht="12.95" customHeight="1" x14ac:dyDescent="0.25">
      <c r="A32"/>
      <c r="B32" s="44" t="s">
        <v>66</v>
      </c>
      <c r="C32"/>
      <c r="D32"/>
      <c r="E32"/>
      <c r="F32"/>
      <c r="G32"/>
      <c r="H32"/>
      <c r="I32" s="9"/>
      <c r="J32"/>
      <c r="K32"/>
      <c r="L32" s="9"/>
      <c r="M32"/>
      <c r="N32" s="9"/>
    </row>
    <row r="33" spans="1:14" ht="12.95" customHeight="1" x14ac:dyDescent="0.25">
      <c r="A33" s="1"/>
      <c r="B33" s="125" t="s">
        <v>178</v>
      </c>
      <c r="C33" s="147"/>
      <c r="D33" s="147"/>
      <c r="E33" s="147"/>
      <c r="F33" s="147"/>
      <c r="G33" s="147"/>
      <c r="H33"/>
      <c r="I33" s="9"/>
      <c r="J33" s="147"/>
      <c r="K33" s="147"/>
      <c r="L33" s="128"/>
      <c r="M33" s="147"/>
      <c r="N33" s="9"/>
    </row>
    <row r="34" spans="1:14" ht="29.25" customHeight="1" thickBot="1" x14ac:dyDescent="0.3">
      <c r="A34" s="1"/>
      <c r="B34" s="12"/>
      <c r="C34" s="13"/>
      <c r="D34" s="13"/>
      <c r="E34" s="13"/>
      <c r="F34" s="13"/>
      <c r="G34" s="13"/>
      <c r="H34" s="9"/>
      <c r="I34" s="9"/>
      <c r="J34" s="13"/>
      <c r="K34" s="13"/>
      <c r="L34" s="13"/>
      <c r="M34" s="13"/>
      <c r="N34" s="9"/>
    </row>
    <row r="35" spans="1:14" ht="50.1" customHeight="1" thickBot="1" x14ac:dyDescent="0.3">
      <c r="A35" s="1"/>
      <c r="B35" s="4" t="s">
        <v>15</v>
      </c>
      <c r="C35" s="45" t="s">
        <v>90</v>
      </c>
      <c r="D35" s="46" t="s">
        <v>192</v>
      </c>
      <c r="E35" s="46" t="s">
        <v>205</v>
      </c>
      <c r="F35" s="130" t="s">
        <v>204</v>
      </c>
      <c r="G35" s="71" t="s">
        <v>200</v>
      </c>
      <c r="H35"/>
      <c r="I35" s="9"/>
      <c r="J35" s="45" t="s">
        <v>201</v>
      </c>
      <c r="K35" s="81" t="s">
        <v>203</v>
      </c>
      <c r="L35" s="132"/>
      <c r="M35" s="132"/>
      <c r="N35" s="9"/>
    </row>
    <row r="36" spans="1:14" s="8" customFormat="1" ht="18" customHeight="1" x14ac:dyDescent="0.25">
      <c r="A36" s="23"/>
      <c r="B36" s="26" t="s">
        <v>6</v>
      </c>
      <c r="C36" s="168">
        <v>1.5962831694821089</v>
      </c>
      <c r="D36" s="167">
        <v>1.3460995632732855</v>
      </c>
      <c r="E36" s="167">
        <v>1.4</v>
      </c>
      <c r="F36" s="166">
        <v>1.3</v>
      </c>
      <c r="G36" s="165">
        <v>1.6</v>
      </c>
      <c r="H36" s="35"/>
      <c r="I36" s="69"/>
      <c r="J36" s="164">
        <v>1.3</v>
      </c>
      <c r="K36" s="163">
        <f t="shared" ref="K36:K41" si="2">+IF(ISERROR(J36/D36-1),"*",(J36/D36-1))</f>
        <v>-3.4246770841516394E-2</v>
      </c>
      <c r="L36" s="207"/>
      <c r="M36" s="207"/>
      <c r="N36" s="67"/>
    </row>
    <row r="37" spans="1:14" s="8" customFormat="1" ht="18" customHeight="1" x14ac:dyDescent="0.25">
      <c r="A37" s="23"/>
      <c r="B37" s="28" t="s">
        <v>17</v>
      </c>
      <c r="C37" s="162" t="s">
        <v>91</v>
      </c>
      <c r="D37" s="161" t="s">
        <v>91</v>
      </c>
      <c r="E37" s="161" t="s">
        <v>206</v>
      </c>
      <c r="F37" s="160">
        <v>0.9</v>
      </c>
      <c r="G37" s="159">
        <v>0.8</v>
      </c>
      <c r="H37" s="35"/>
      <c r="I37" s="69"/>
      <c r="J37" s="158">
        <v>0.7</v>
      </c>
      <c r="K37" s="157" t="str">
        <f t="shared" si="2"/>
        <v>*</v>
      </c>
      <c r="L37" s="205"/>
      <c r="M37" s="205"/>
      <c r="N37" s="67"/>
    </row>
    <row r="38" spans="1:14" s="8" customFormat="1" ht="18" customHeight="1" x14ac:dyDescent="0.25">
      <c r="A38" s="23"/>
      <c r="B38" s="29" t="s">
        <v>0</v>
      </c>
      <c r="C38" s="162">
        <v>1.1630489557566459</v>
      </c>
      <c r="D38" s="161">
        <v>0.79542593899587577</v>
      </c>
      <c r="E38" s="161">
        <v>0.4</v>
      </c>
      <c r="F38" s="160">
        <v>0.9</v>
      </c>
      <c r="G38" s="159">
        <v>1</v>
      </c>
      <c r="H38" s="35"/>
      <c r="I38" s="69"/>
      <c r="J38" s="158">
        <v>0.7</v>
      </c>
      <c r="K38" s="157">
        <f t="shared" si="2"/>
        <v>-0.11996835194529731</v>
      </c>
      <c r="L38" s="205"/>
      <c r="M38" s="205"/>
      <c r="N38" s="67"/>
    </row>
    <row r="39" spans="1:14" s="8" customFormat="1" ht="18" customHeight="1" x14ac:dyDescent="0.25">
      <c r="A39" s="23"/>
      <c r="B39" s="29" t="s">
        <v>1</v>
      </c>
      <c r="C39" s="162">
        <v>1.3307528743309878</v>
      </c>
      <c r="D39" s="161">
        <v>1.1273409611681156</v>
      </c>
      <c r="E39" s="161">
        <v>1.1000000000000001</v>
      </c>
      <c r="F39" s="160">
        <v>1.1000000000000001</v>
      </c>
      <c r="G39" s="159">
        <v>1.4</v>
      </c>
      <c r="H39" s="35"/>
      <c r="I39" s="69"/>
      <c r="J39" s="158">
        <v>1.2</v>
      </c>
      <c r="K39" s="157">
        <f t="shared" si="2"/>
        <v>6.4451697698092447E-2</v>
      </c>
      <c r="L39" s="205"/>
      <c r="M39" s="205"/>
      <c r="N39" s="67"/>
    </row>
    <row r="40" spans="1:14" s="8" customFormat="1" ht="18" customHeight="1" x14ac:dyDescent="0.25">
      <c r="A40" s="23"/>
      <c r="B40" s="29" t="s">
        <v>2</v>
      </c>
      <c r="C40" s="162">
        <v>1.402111516955975</v>
      </c>
      <c r="D40" s="161">
        <v>1.2578059553870478</v>
      </c>
      <c r="E40" s="161">
        <v>1.3</v>
      </c>
      <c r="F40" s="160">
        <v>1.3</v>
      </c>
      <c r="G40" s="159">
        <v>1.2</v>
      </c>
      <c r="H40" s="35"/>
      <c r="I40" s="69"/>
      <c r="J40" s="158">
        <v>1.2</v>
      </c>
      <c r="K40" s="157">
        <f t="shared" si="2"/>
        <v>-4.5957768874818172E-2</v>
      </c>
      <c r="L40" s="205"/>
      <c r="M40" s="205"/>
      <c r="N40" s="67"/>
    </row>
    <row r="41" spans="1:14" s="8" customFormat="1" ht="18" customHeight="1" thickBot="1" x14ac:dyDescent="0.3">
      <c r="A41" s="23"/>
      <c r="B41" s="30" t="s">
        <v>3</v>
      </c>
      <c r="C41" s="156">
        <v>1.9586879258204917</v>
      </c>
      <c r="D41" s="155">
        <v>1.7431177308858581</v>
      </c>
      <c r="E41" s="155">
        <v>1.7</v>
      </c>
      <c r="F41" s="154">
        <v>1.5</v>
      </c>
      <c r="G41" s="153">
        <v>2.2000000000000002</v>
      </c>
      <c r="H41" s="35"/>
      <c r="I41" s="69"/>
      <c r="J41" s="152">
        <v>1.6</v>
      </c>
      <c r="K41" s="151">
        <f t="shared" si="2"/>
        <v>-8.2104454765155266E-2</v>
      </c>
      <c r="L41" s="205"/>
      <c r="M41" s="177"/>
      <c r="N41" s="67"/>
    </row>
    <row r="42" spans="1:14" ht="15.75" thickBot="1" x14ac:dyDescent="0.3">
      <c r="A42" s="1"/>
      <c r="B42" s="32"/>
      <c r="C42" s="186"/>
      <c r="D42" s="186"/>
      <c r="E42" s="186"/>
      <c r="F42" s="186"/>
      <c r="G42" s="186"/>
      <c r="H42" s="36"/>
      <c r="I42" s="70"/>
      <c r="J42" s="186"/>
      <c r="K42" s="185"/>
      <c r="L42" s="212"/>
      <c r="M42" s="185"/>
      <c r="N42" s="9"/>
    </row>
    <row r="43" spans="1:14" s="8" customFormat="1" ht="18" customHeight="1" x14ac:dyDescent="0.25">
      <c r="A43" s="23"/>
      <c r="B43" s="31" t="s">
        <v>4</v>
      </c>
      <c r="C43" s="184">
        <v>1.6212369232866055</v>
      </c>
      <c r="D43" s="183">
        <v>1.4106656859475255</v>
      </c>
      <c r="E43" s="183">
        <v>1.4</v>
      </c>
      <c r="F43" s="182">
        <v>1.2</v>
      </c>
      <c r="G43" s="181">
        <v>1.7</v>
      </c>
      <c r="H43" s="35"/>
      <c r="I43" s="69"/>
      <c r="J43" s="180">
        <v>1.3</v>
      </c>
      <c r="K43" s="179">
        <f>+IF(ISERROR(J43/D43-1),"*",(J43/D43-1))</f>
        <v>-7.8449264804504537E-2</v>
      </c>
      <c r="L43" s="205"/>
      <c r="M43" s="177"/>
      <c r="N43" s="67"/>
    </row>
    <row r="44" spans="1:14" s="8" customFormat="1" ht="18" customHeight="1" thickBot="1" x14ac:dyDescent="0.3">
      <c r="A44" s="23"/>
      <c r="B44" s="30" t="s">
        <v>5</v>
      </c>
      <c r="C44" s="156">
        <v>1.5826733899487573</v>
      </c>
      <c r="D44" s="155">
        <v>1.3021709002847934</v>
      </c>
      <c r="E44" s="155">
        <v>1.5</v>
      </c>
      <c r="F44" s="154">
        <v>1.4</v>
      </c>
      <c r="G44" s="153">
        <v>1.5</v>
      </c>
      <c r="H44" s="35"/>
      <c r="I44" s="69"/>
      <c r="J44" s="152">
        <v>1.3</v>
      </c>
      <c r="K44" s="151">
        <f>+IF(ISERROR(J44/D44-1),"*",(J44/D44-1))</f>
        <v>-1.6671393012380742E-3</v>
      </c>
      <c r="L44" s="205"/>
      <c r="M44" s="177"/>
      <c r="N44" s="67"/>
    </row>
    <row r="45" spans="1:14" ht="12.95" customHeight="1" x14ac:dyDescent="0.25">
      <c r="A45" s="1"/>
      <c r="B45" s="44" t="s">
        <v>66</v>
      </c>
      <c r="C45" s="38"/>
      <c r="D45" s="38"/>
      <c r="E45" s="38"/>
      <c r="F45" s="38"/>
      <c r="G45" s="38"/>
      <c r="H45" s="36"/>
      <c r="I45" s="70"/>
      <c r="J45" s="38"/>
      <c r="K45" s="38"/>
      <c r="L45" s="129"/>
      <c r="M45" s="38"/>
      <c r="N45" s="9"/>
    </row>
    <row r="46" spans="1:14" ht="12.95" customHeight="1" x14ac:dyDescent="0.25">
      <c r="A46" s="1"/>
      <c r="B46" s="125" t="s">
        <v>178</v>
      </c>
      <c r="C46" s="38"/>
      <c r="D46" s="38"/>
      <c r="E46" s="38"/>
      <c r="F46" s="38"/>
      <c r="G46" s="38"/>
      <c r="H46" s="36"/>
      <c r="I46" s="70"/>
      <c r="J46" s="38"/>
      <c r="K46" s="38"/>
      <c r="L46" s="129"/>
      <c r="M46" s="38"/>
      <c r="N46" s="9"/>
    </row>
    <row r="47" spans="1:14" ht="32.25" customHeight="1" x14ac:dyDescent="0.25">
      <c r="A47" s="1"/>
      <c r="B47" s="12"/>
      <c r="C47" s="13"/>
      <c r="D47" s="13"/>
      <c r="E47" s="13"/>
      <c r="F47" s="13"/>
      <c r="G47" s="13"/>
      <c r="H47" s="9"/>
      <c r="I47" s="9"/>
      <c r="J47" s="13"/>
      <c r="K47" s="13"/>
      <c r="L47" s="13"/>
      <c r="M47" s="13"/>
      <c r="N47" s="9"/>
    </row>
    <row r="48" spans="1:14" ht="27.75" customHeight="1" thickBot="1" x14ac:dyDescent="0.3">
      <c r="A48" s="1"/>
      <c r="B48" s="12"/>
      <c r="C48" s="13"/>
      <c r="D48" s="13"/>
      <c r="E48" s="13"/>
      <c r="F48" s="13"/>
      <c r="G48" s="13"/>
      <c r="H48" s="9"/>
      <c r="I48" s="9"/>
      <c r="J48" s="13"/>
      <c r="K48" s="13"/>
      <c r="L48" s="13"/>
      <c r="M48" s="13"/>
      <c r="N48" s="9"/>
    </row>
    <row r="49" spans="1:14" ht="50.1" customHeight="1" thickBot="1" x14ac:dyDescent="0.3">
      <c r="A49" s="1"/>
      <c r="B49" s="4" t="s">
        <v>25</v>
      </c>
      <c r="C49" s="45" t="s">
        <v>90</v>
      </c>
      <c r="D49" s="46" t="s">
        <v>192</v>
      </c>
      <c r="E49" s="46" t="s">
        <v>205</v>
      </c>
      <c r="F49" s="130" t="s">
        <v>204</v>
      </c>
      <c r="G49" s="71" t="s">
        <v>200</v>
      </c>
      <c r="H49"/>
      <c r="I49" s="9"/>
      <c r="J49" s="45" t="s">
        <v>201</v>
      </c>
      <c r="K49" s="81" t="s">
        <v>203</v>
      </c>
      <c r="L49" s="132"/>
      <c r="M49" s="132"/>
      <c r="N49" s="9"/>
    </row>
    <row r="50" spans="1:14" s="8" customFormat="1" ht="18" customHeight="1" x14ac:dyDescent="0.25">
      <c r="A50" s="23"/>
      <c r="B50" s="26" t="s">
        <v>6</v>
      </c>
      <c r="C50" s="176">
        <v>100</v>
      </c>
      <c r="D50" s="175">
        <v>100</v>
      </c>
      <c r="E50" s="175">
        <v>100</v>
      </c>
      <c r="F50" s="174">
        <v>100</v>
      </c>
      <c r="G50" s="173">
        <v>100</v>
      </c>
      <c r="H50" s="5"/>
      <c r="I50" s="67"/>
      <c r="J50" s="172">
        <v>100</v>
      </c>
      <c r="K50" s="171">
        <f t="shared" ref="K50:K58" si="3">+IF(ISERROR(J50-D50),"*",(J50-D50))</f>
        <v>0</v>
      </c>
      <c r="L50" s="211"/>
      <c r="M50" s="210"/>
      <c r="N50" s="67"/>
    </row>
    <row r="51" spans="1:14" s="8" customFormat="1" ht="18" customHeight="1" x14ac:dyDescent="0.25">
      <c r="A51" s="23"/>
      <c r="B51" s="24" t="s">
        <v>7</v>
      </c>
      <c r="C51" s="162">
        <v>12.255332774764147</v>
      </c>
      <c r="D51" s="161">
        <v>6.7346954523246847</v>
      </c>
      <c r="E51" s="161">
        <v>11</v>
      </c>
      <c r="F51" s="160">
        <v>13.6</v>
      </c>
      <c r="G51" s="159">
        <v>13.3</v>
      </c>
      <c r="H51" s="5"/>
      <c r="I51" s="67"/>
      <c r="J51" s="158">
        <v>8</v>
      </c>
      <c r="K51" s="170">
        <f t="shared" si="3"/>
        <v>1.2653045476753153</v>
      </c>
      <c r="L51" s="209"/>
      <c r="M51" s="208"/>
      <c r="N51" s="67"/>
    </row>
    <row r="52" spans="1:14" s="8" customFormat="1" ht="18" customHeight="1" x14ac:dyDescent="0.25">
      <c r="A52" s="23"/>
      <c r="B52" s="24" t="s">
        <v>8</v>
      </c>
      <c r="C52" s="162">
        <v>13.852322576235835</v>
      </c>
      <c r="D52" s="161">
        <v>15.01768881094883</v>
      </c>
      <c r="E52" s="161">
        <v>20.2</v>
      </c>
      <c r="F52" s="160">
        <v>14</v>
      </c>
      <c r="G52" s="159">
        <v>15.8</v>
      </c>
      <c r="H52" s="35"/>
      <c r="I52" s="69"/>
      <c r="J52" s="158">
        <v>14</v>
      </c>
      <c r="K52" s="170">
        <f t="shared" si="3"/>
        <v>-1.0176888109488296</v>
      </c>
      <c r="L52" s="209"/>
      <c r="M52" s="208"/>
      <c r="N52" s="67"/>
    </row>
    <row r="53" spans="1:14" s="8" customFormat="1" ht="18" customHeight="1" x14ac:dyDescent="0.25">
      <c r="A53" s="23"/>
      <c r="B53" s="24" t="s">
        <v>9</v>
      </c>
      <c r="C53" s="162">
        <v>11.677175698696644</v>
      </c>
      <c r="D53" s="161">
        <v>13.768470095532981</v>
      </c>
      <c r="E53" s="161">
        <v>10.9</v>
      </c>
      <c r="F53" s="160">
        <v>10.4</v>
      </c>
      <c r="G53" s="159">
        <v>10.7</v>
      </c>
      <c r="H53" s="35"/>
      <c r="I53" s="69"/>
      <c r="J53" s="158">
        <v>13.8</v>
      </c>
      <c r="K53" s="170">
        <f t="shared" si="3"/>
        <v>3.1529904467019421E-2</v>
      </c>
      <c r="L53" s="209"/>
      <c r="M53" s="208"/>
      <c r="N53" s="67"/>
    </row>
    <row r="54" spans="1:14" s="8" customFormat="1" ht="18" customHeight="1" x14ac:dyDescent="0.25">
      <c r="A54" s="23"/>
      <c r="B54" s="24" t="s">
        <v>10</v>
      </c>
      <c r="C54" s="162">
        <v>24.238320039892976</v>
      </c>
      <c r="D54" s="161">
        <v>21.71654771917698</v>
      </c>
      <c r="E54" s="161">
        <v>23.2</v>
      </c>
      <c r="F54" s="160">
        <v>24.7</v>
      </c>
      <c r="G54" s="159">
        <v>20.9</v>
      </c>
      <c r="H54" s="35"/>
      <c r="I54" s="69"/>
      <c r="J54" s="158">
        <v>22.7</v>
      </c>
      <c r="K54" s="170">
        <f t="shared" si="3"/>
        <v>0.98345228082301972</v>
      </c>
      <c r="L54" s="209"/>
      <c r="M54" s="208"/>
      <c r="N54" s="67"/>
    </row>
    <row r="55" spans="1:14" s="8" customFormat="1" ht="18" customHeight="1" x14ac:dyDescent="0.25">
      <c r="A55" s="23"/>
      <c r="B55" s="24" t="s">
        <v>11</v>
      </c>
      <c r="C55" s="162">
        <v>12.827040148636778</v>
      </c>
      <c r="D55" s="161">
        <v>12.416412194984265</v>
      </c>
      <c r="E55" s="161">
        <v>10.4</v>
      </c>
      <c r="F55" s="160">
        <v>12.6</v>
      </c>
      <c r="G55" s="159">
        <v>12.6</v>
      </c>
      <c r="H55" s="35"/>
      <c r="I55" s="69"/>
      <c r="J55" s="158">
        <v>10</v>
      </c>
      <c r="K55" s="170">
        <f t="shared" si="3"/>
        <v>-2.4164121949842645</v>
      </c>
      <c r="L55" s="209"/>
      <c r="M55" s="208"/>
      <c r="N55" s="67"/>
    </row>
    <row r="56" spans="1:14" s="8" customFormat="1" ht="18" customHeight="1" x14ac:dyDescent="0.25">
      <c r="A56" s="23"/>
      <c r="B56" s="24" t="s">
        <v>12</v>
      </c>
      <c r="C56" s="162">
        <v>6.0362707153651245</v>
      </c>
      <c r="D56" s="161">
        <v>6.9181912292251404</v>
      </c>
      <c r="E56" s="161">
        <v>8.5</v>
      </c>
      <c r="F56" s="160">
        <v>6.3</v>
      </c>
      <c r="G56" s="159">
        <v>6.1</v>
      </c>
      <c r="H56" s="35"/>
      <c r="I56" s="69"/>
      <c r="J56" s="158">
        <v>6.5</v>
      </c>
      <c r="K56" s="170">
        <f t="shared" si="3"/>
        <v>-0.4181912292251404</v>
      </c>
      <c r="L56" s="209"/>
      <c r="M56" s="208"/>
      <c r="N56" s="67"/>
    </row>
    <row r="57" spans="1:14" s="8" customFormat="1" ht="18" customHeight="1" x14ac:dyDescent="0.25">
      <c r="A57" s="23"/>
      <c r="B57" s="24" t="s">
        <v>13</v>
      </c>
      <c r="C57" s="162">
        <v>9.9129923023766189</v>
      </c>
      <c r="D57" s="161">
        <v>13.203073885255643</v>
      </c>
      <c r="E57" s="161">
        <v>8.1</v>
      </c>
      <c r="F57" s="160">
        <v>8.9</v>
      </c>
      <c r="G57" s="159">
        <v>12.4</v>
      </c>
      <c r="H57" s="35"/>
      <c r="I57" s="69"/>
      <c r="J57" s="158">
        <v>15</v>
      </c>
      <c r="K57" s="170">
        <f t="shared" si="3"/>
        <v>1.7969261147443572</v>
      </c>
      <c r="L57" s="209"/>
      <c r="M57" s="208"/>
      <c r="N57" s="67"/>
    </row>
    <row r="58" spans="1:14" s="8" customFormat="1" ht="18" customHeight="1" thickBot="1" x14ac:dyDescent="0.3">
      <c r="A58" s="23"/>
      <c r="B58" s="25" t="s">
        <v>14</v>
      </c>
      <c r="C58" s="156">
        <v>9.2005406814712813</v>
      </c>
      <c r="D58" s="155">
        <v>10.224904367517892</v>
      </c>
      <c r="E58" s="155">
        <v>7.7</v>
      </c>
      <c r="F58" s="154">
        <v>9.6</v>
      </c>
      <c r="G58" s="153">
        <v>8.1</v>
      </c>
      <c r="H58" s="35"/>
      <c r="I58" s="69"/>
      <c r="J58" s="152">
        <v>10</v>
      </c>
      <c r="K58" s="169">
        <f t="shared" si="3"/>
        <v>-0.22490436751789211</v>
      </c>
      <c r="L58" s="209"/>
      <c r="M58" s="208"/>
      <c r="N58" s="67"/>
    </row>
    <row r="59" spans="1:14" ht="12.95" customHeight="1" x14ac:dyDescent="0.25">
      <c r="A59" s="1"/>
      <c r="B59" s="44"/>
      <c r="C59" s="38"/>
      <c r="D59" s="38"/>
      <c r="E59" s="38"/>
      <c r="F59" s="38"/>
      <c r="G59" s="38"/>
      <c r="H59" s="36"/>
      <c r="I59" s="70"/>
      <c r="J59" s="38"/>
      <c r="K59" s="38"/>
      <c r="L59" s="129"/>
      <c r="M59" s="38"/>
      <c r="N59" s="9"/>
    </row>
    <row r="60" spans="1:14" ht="12.95" customHeight="1" x14ac:dyDescent="0.25">
      <c r="A60" s="1"/>
      <c r="B60" s="44"/>
      <c r="C60" s="38"/>
      <c r="D60" s="38"/>
      <c r="E60" s="38"/>
      <c r="F60" s="38"/>
      <c r="G60" s="38"/>
      <c r="H60" s="36"/>
      <c r="I60" s="70"/>
      <c r="J60" s="38"/>
      <c r="K60" s="38"/>
      <c r="L60" s="129"/>
      <c r="M60" s="38"/>
      <c r="N60" s="9"/>
    </row>
    <row r="61" spans="1:14" ht="24.75" customHeight="1" thickBot="1" x14ac:dyDescent="0.3">
      <c r="A61" s="1"/>
      <c r="B61" s="12"/>
      <c r="C61" s="13"/>
      <c r="D61" s="13"/>
      <c r="E61" s="13"/>
      <c r="F61" s="13"/>
      <c r="G61" s="13"/>
      <c r="H61" s="9"/>
      <c r="I61" s="9"/>
      <c r="J61" s="13"/>
      <c r="K61" s="13"/>
      <c r="L61" s="13"/>
      <c r="M61" s="13"/>
      <c r="N61" s="9"/>
    </row>
    <row r="62" spans="1:14" ht="50.1" customHeight="1" thickBot="1" x14ac:dyDescent="0.3">
      <c r="A62" s="1"/>
      <c r="B62" s="4" t="s">
        <v>15</v>
      </c>
      <c r="C62" s="45" t="s">
        <v>90</v>
      </c>
      <c r="D62" s="46" t="s">
        <v>192</v>
      </c>
      <c r="E62" s="46" t="s">
        <v>205</v>
      </c>
      <c r="F62" s="130" t="s">
        <v>204</v>
      </c>
      <c r="G62" s="71" t="s">
        <v>200</v>
      </c>
      <c r="H62"/>
      <c r="I62" s="9"/>
      <c r="J62" s="45" t="s">
        <v>201</v>
      </c>
      <c r="K62" s="81" t="s">
        <v>203</v>
      </c>
      <c r="L62" s="132"/>
      <c r="M62" s="132"/>
      <c r="N62" s="9"/>
    </row>
    <row r="63" spans="1:14" s="8" customFormat="1" ht="18" customHeight="1" x14ac:dyDescent="0.25">
      <c r="A63" s="23"/>
      <c r="B63" s="26" t="s">
        <v>6</v>
      </c>
      <c r="C63" s="168">
        <v>1.5962831694821089</v>
      </c>
      <c r="D63" s="167">
        <v>1.3460995632732855</v>
      </c>
      <c r="E63" s="167">
        <v>1.4</v>
      </c>
      <c r="F63" s="166">
        <v>1.3</v>
      </c>
      <c r="G63" s="165">
        <v>1.6</v>
      </c>
      <c r="H63" s="5"/>
      <c r="I63" s="67"/>
      <c r="J63" s="164">
        <v>1.3</v>
      </c>
      <c r="K63" s="163">
        <f t="shared" ref="K63:K71" si="4">+IF(ISERROR(J63/D63-1),"*",(J63/D63-1))</f>
        <v>-3.4246770841516394E-2</v>
      </c>
      <c r="L63" s="207"/>
      <c r="M63" s="206"/>
      <c r="N63" s="67"/>
    </row>
    <row r="64" spans="1:14" s="8" customFormat="1" ht="18" customHeight="1" x14ac:dyDescent="0.25">
      <c r="A64" s="23"/>
      <c r="B64" s="24" t="s">
        <v>7</v>
      </c>
      <c r="C64" s="162">
        <v>2.3746541668329977</v>
      </c>
      <c r="D64" s="161">
        <v>0.91696685602459016</v>
      </c>
      <c r="E64" s="161">
        <v>0.6</v>
      </c>
      <c r="F64" s="160">
        <v>1.7</v>
      </c>
      <c r="G64" s="159">
        <v>2.2000000000000002</v>
      </c>
      <c r="H64" s="35"/>
      <c r="I64" s="69"/>
      <c r="J64" s="158">
        <v>1.1000000000000001</v>
      </c>
      <c r="K64" s="157">
        <f t="shared" si="4"/>
        <v>0.19960715348963665</v>
      </c>
      <c r="L64" s="205"/>
      <c r="M64" s="177"/>
      <c r="N64" s="67"/>
    </row>
    <row r="65" spans="1:14" s="8" customFormat="1" ht="18" customHeight="1" x14ac:dyDescent="0.25">
      <c r="A65" s="23"/>
      <c r="B65" s="24" t="s">
        <v>8</v>
      </c>
      <c r="C65" s="162">
        <v>1.3779208762199573</v>
      </c>
      <c r="D65" s="161">
        <v>1.8359276644758671</v>
      </c>
      <c r="E65" s="161">
        <v>1.2</v>
      </c>
      <c r="F65" s="160">
        <v>1.5</v>
      </c>
      <c r="G65" s="159">
        <v>1.8</v>
      </c>
      <c r="H65" s="35"/>
      <c r="I65" s="69"/>
      <c r="J65" s="158">
        <v>2.2000000000000002</v>
      </c>
      <c r="K65" s="157">
        <f t="shared" si="4"/>
        <v>0.19830429192212806</v>
      </c>
      <c r="L65" s="205"/>
      <c r="M65" s="177"/>
      <c r="N65" s="67"/>
    </row>
    <row r="66" spans="1:14" s="8" customFormat="1" ht="18" customHeight="1" x14ac:dyDescent="0.25">
      <c r="A66" s="23"/>
      <c r="B66" s="24" t="s">
        <v>9</v>
      </c>
      <c r="C66" s="162">
        <v>1.3209102920939426</v>
      </c>
      <c r="D66" s="161">
        <v>1.3083627054103188</v>
      </c>
      <c r="E66" s="161">
        <v>0.5</v>
      </c>
      <c r="F66" s="160">
        <v>1</v>
      </c>
      <c r="G66" s="159">
        <v>1.3</v>
      </c>
      <c r="H66" s="35"/>
      <c r="I66" s="69"/>
      <c r="J66" s="158">
        <v>1</v>
      </c>
      <c r="K66" s="157">
        <f t="shared" si="4"/>
        <v>-0.2356859486556615</v>
      </c>
      <c r="L66" s="205"/>
      <c r="M66" s="177"/>
      <c r="N66" s="67"/>
    </row>
    <row r="67" spans="1:14" s="8" customFormat="1" ht="18" customHeight="1" x14ac:dyDescent="0.25">
      <c r="A67" s="23"/>
      <c r="B67" s="24" t="s">
        <v>10</v>
      </c>
      <c r="C67" s="162">
        <v>1.8262041877087263</v>
      </c>
      <c r="D67" s="161">
        <v>1.3708700529992826</v>
      </c>
      <c r="E67" s="161">
        <v>1.6</v>
      </c>
      <c r="F67" s="160">
        <v>1.4</v>
      </c>
      <c r="G67" s="159">
        <v>1.4</v>
      </c>
      <c r="H67" s="35"/>
      <c r="I67" s="69"/>
      <c r="J67" s="158">
        <v>1.2</v>
      </c>
      <c r="K67" s="157">
        <f t="shared" si="4"/>
        <v>-0.1246435084240417</v>
      </c>
      <c r="L67" s="205"/>
      <c r="M67" s="177"/>
      <c r="N67" s="67"/>
    </row>
    <row r="68" spans="1:14" s="8" customFormat="1" ht="18" customHeight="1" x14ac:dyDescent="0.25">
      <c r="A68" s="23"/>
      <c r="B68" s="24" t="s">
        <v>11</v>
      </c>
      <c r="C68" s="162">
        <v>1.5158883450390148</v>
      </c>
      <c r="D68" s="161">
        <v>1.2415818253102693</v>
      </c>
      <c r="E68" s="161">
        <v>1.1000000000000001</v>
      </c>
      <c r="F68" s="160">
        <v>1.3</v>
      </c>
      <c r="G68" s="159">
        <v>1.5</v>
      </c>
      <c r="H68" s="35"/>
      <c r="I68" s="69"/>
      <c r="J68" s="158">
        <v>1.3</v>
      </c>
      <c r="K68" s="157">
        <f t="shared" si="4"/>
        <v>4.7051409338351169E-2</v>
      </c>
      <c r="L68" s="205"/>
      <c r="M68" s="177"/>
      <c r="N68" s="67"/>
    </row>
    <row r="69" spans="1:14" s="8" customFormat="1" ht="18" customHeight="1" x14ac:dyDescent="0.25">
      <c r="A69" s="23"/>
      <c r="B69" s="24" t="s">
        <v>12</v>
      </c>
      <c r="C69" s="162">
        <v>1.0866724370325342</v>
      </c>
      <c r="D69" s="161">
        <v>1.175115522636456</v>
      </c>
      <c r="E69" s="161">
        <v>0.5</v>
      </c>
      <c r="F69" s="160">
        <v>0.9</v>
      </c>
      <c r="G69" s="159">
        <v>1.2</v>
      </c>
      <c r="H69" s="35"/>
      <c r="I69" s="69"/>
      <c r="J69" s="158">
        <v>0.8</v>
      </c>
      <c r="K69" s="157">
        <f t="shared" si="4"/>
        <v>-0.31921586891717457</v>
      </c>
      <c r="L69" s="205"/>
      <c r="M69" s="177"/>
      <c r="N69" s="67"/>
    </row>
    <row r="70" spans="1:14" s="8" customFormat="1" ht="18" customHeight="1" x14ac:dyDescent="0.25">
      <c r="A70" s="23"/>
      <c r="B70" s="24" t="s">
        <v>13</v>
      </c>
      <c r="C70" s="162">
        <v>1.8252219038712267</v>
      </c>
      <c r="D70" s="161">
        <v>1.9844103966313289</v>
      </c>
      <c r="E70" s="161">
        <v>0.5</v>
      </c>
      <c r="F70" s="160">
        <v>1.5</v>
      </c>
      <c r="G70" s="159">
        <v>2.2000000000000002</v>
      </c>
      <c r="H70" s="35"/>
      <c r="I70" s="69"/>
      <c r="J70" s="158">
        <v>1.8</v>
      </c>
      <c r="K70" s="157">
        <f t="shared" si="4"/>
        <v>-9.2929565852092888E-2</v>
      </c>
      <c r="L70" s="205"/>
      <c r="M70" s="177"/>
      <c r="N70" s="67"/>
    </row>
    <row r="71" spans="1:14" s="8" customFormat="1" ht="18" customHeight="1" thickBot="1" x14ac:dyDescent="0.3">
      <c r="A71" s="23"/>
      <c r="B71" s="25" t="s">
        <v>14</v>
      </c>
      <c r="C71" s="156">
        <v>1.3975621016190782</v>
      </c>
      <c r="D71" s="155">
        <v>0.97077494148118404</v>
      </c>
      <c r="E71" s="155">
        <v>0.5</v>
      </c>
      <c r="F71" s="154">
        <v>0.9</v>
      </c>
      <c r="G71" s="153">
        <v>1.2</v>
      </c>
      <c r="H71" s="35"/>
      <c r="I71" s="69"/>
      <c r="J71" s="152">
        <v>1</v>
      </c>
      <c r="K71" s="151">
        <f t="shared" si="4"/>
        <v>3.0104875259990838E-2</v>
      </c>
      <c r="L71" s="205"/>
      <c r="M71" s="177"/>
      <c r="N71" s="67"/>
    </row>
    <row r="72" spans="1:14" s="8" customFormat="1" ht="12.95" customHeight="1" x14ac:dyDescent="0.25">
      <c r="A72" s="23"/>
      <c r="B72" s="44" t="s">
        <v>66</v>
      </c>
      <c r="C72" s="178"/>
      <c r="D72" s="178"/>
      <c r="E72" s="178"/>
      <c r="F72" s="178"/>
      <c r="G72" s="178"/>
      <c r="H72" s="35"/>
      <c r="I72" s="69"/>
      <c r="J72" s="178"/>
      <c r="K72" s="177"/>
      <c r="L72" s="205"/>
      <c r="M72" s="177"/>
      <c r="N72" s="67"/>
    </row>
    <row r="73" spans="1:14" ht="19.5" customHeight="1" x14ac:dyDescent="0.25">
      <c r="A73" s="9"/>
      <c r="B73" s="125"/>
      <c r="C73" s="129"/>
      <c r="D73" s="129"/>
      <c r="E73" s="129"/>
      <c r="F73" s="129"/>
      <c r="G73" s="129"/>
      <c r="H73" s="70"/>
      <c r="I73" s="70"/>
      <c r="J73" s="129"/>
      <c r="K73" s="129"/>
      <c r="L73" s="129"/>
      <c r="M73" s="129"/>
      <c r="N73" s="9"/>
    </row>
  </sheetData>
  <conditionalFormatting sqref="K42:M42">
    <cfRule type="cellIs" dxfId="29" priority="14" operator="lessThan">
      <formula>0.02</formula>
    </cfRule>
    <cfRule type="cellIs" dxfId="28" priority="15" operator="greaterThan">
      <formula>0.02</formula>
    </cfRule>
  </conditionalFormatting>
  <conditionalFormatting sqref="L22:M22">
    <cfRule type="cellIs" dxfId="27" priority="13" operator="between">
      <formula>-0.01</formula>
      <formula>0.01</formula>
    </cfRule>
  </conditionalFormatting>
  <conditionalFormatting sqref="K63:M72 K43:M44 K36:M41">
    <cfRule type="cellIs" dxfId="26" priority="10" operator="greaterThanOrEqual">
      <formula>0.001</formula>
    </cfRule>
    <cfRule type="cellIs" dxfId="25" priority="11" operator="lessThanOrEqual">
      <formula>0.001</formula>
    </cfRule>
    <cfRule type="cellIs" dxfId="24" priority="12" operator="equal">
      <formula>0</formula>
    </cfRule>
  </conditionalFormatting>
  <conditionalFormatting sqref="W15 K50:M58 K23:M31">
    <cfRule type="cellIs" dxfId="23" priority="7" operator="lessThan">
      <formula>-0.01</formula>
    </cfRule>
    <cfRule type="cellIs" dxfId="22" priority="8" operator="greaterThan">
      <formula>0.01</formula>
    </cfRule>
    <cfRule type="cellIs" dxfId="21" priority="9" operator="between">
      <formula>-0.01</formula>
      <formula>0.01</formula>
    </cfRule>
  </conditionalFormatting>
  <conditionalFormatting sqref="K6:L16">
    <cfRule type="cellIs" dxfId="20" priority="4" operator="equal">
      <formula>0</formula>
    </cfRule>
    <cfRule type="cellIs" dxfId="19" priority="5" operator="lessThanOrEqual">
      <formula>0.001</formula>
    </cfRule>
    <cfRule type="cellIs" dxfId="18" priority="6" operator="greaterThanOrEqual">
      <formula>0.001</formula>
    </cfRule>
  </conditionalFormatting>
  <conditionalFormatting sqref="P15">
    <cfRule type="cellIs" dxfId="17" priority="1" operator="lessThan">
      <formula>-0.01</formula>
    </cfRule>
    <cfRule type="cellIs" dxfId="16" priority="2" operator="greaterThan">
      <formula>0.01</formula>
    </cfRule>
    <cfRule type="cellIs" dxfId="15"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49" fitToWidth="0" orientation="portrait" r:id="rId1"/>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73"/>
  <sheetViews>
    <sheetView showGridLines="0" showRowColHeaders="0" zoomScale="70" zoomScaleNormal="70"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4.140625" style="6" customWidth="1"/>
    <col min="10" max="10" width="16" style="7" customWidth="1"/>
    <col min="11" max="11" width="16.85546875" style="7" customWidth="1"/>
    <col min="12" max="12" width="4.5703125" style="7" customWidth="1"/>
    <col min="13" max="13" width="16.85546875" style="7" customWidth="1"/>
    <col min="14" max="14" width="9.7109375" style="6" customWidth="1"/>
    <col min="15" max="15" width="1.5703125" style="6" customWidth="1"/>
    <col min="16" max="16" width="41.85546875" style="6" customWidth="1"/>
    <col min="17" max="21" width="11.42578125" style="6"/>
    <col min="22" max="29" width="11.42578125" style="93"/>
    <col min="30" max="16384" width="11.42578125" style="6"/>
  </cols>
  <sheetData>
    <row r="1" spans="1:29" ht="52.5" customHeight="1" x14ac:dyDescent="0.25">
      <c r="A1" s="1"/>
      <c r="B1" s="10"/>
      <c r="C1" s="11"/>
      <c r="D1" s="11"/>
      <c r="E1" s="11"/>
      <c r="F1" s="11"/>
      <c r="G1" s="11"/>
      <c r="H1"/>
      <c r="I1" s="9"/>
      <c r="J1" s="11"/>
      <c r="K1" s="11"/>
      <c r="L1" s="11"/>
      <c r="M1" s="11"/>
      <c r="N1" s="9"/>
    </row>
    <row r="2" spans="1:29" ht="28.5" x14ac:dyDescent="0.45">
      <c r="A2" s="1"/>
      <c r="B2" s="3"/>
      <c r="C2" s="2"/>
      <c r="D2" s="2"/>
      <c r="E2" s="2"/>
      <c r="F2" s="2"/>
      <c r="G2" s="2"/>
      <c r="H2" s="1"/>
      <c r="I2" s="9"/>
      <c r="J2" s="2"/>
      <c r="K2" s="2"/>
      <c r="L2" s="128"/>
      <c r="M2" s="2"/>
      <c r="N2" s="9"/>
    </row>
    <row r="3" spans="1:29" ht="24" customHeight="1" x14ac:dyDescent="0.3">
      <c r="A3" s="1"/>
      <c r="B3" s="14"/>
      <c r="C3" s="2"/>
      <c r="D3" s="2"/>
      <c r="E3" s="2"/>
      <c r="F3" s="2"/>
      <c r="G3" s="2"/>
      <c r="H3" s="1"/>
      <c r="I3" s="9"/>
      <c r="J3" s="2"/>
      <c r="K3" s="2"/>
      <c r="L3" s="128"/>
      <c r="M3" s="2"/>
      <c r="N3" s="9"/>
    </row>
    <row r="4" spans="1:29" ht="18.75" customHeight="1" thickBot="1" x14ac:dyDescent="0.3">
      <c r="A4" s="1"/>
      <c r="B4"/>
      <c r="C4"/>
      <c r="D4"/>
      <c r="E4"/>
      <c r="F4"/>
      <c r="G4"/>
      <c r="H4" s="1"/>
      <c r="I4" s="9"/>
      <c r="J4"/>
      <c r="K4"/>
      <c r="L4" s="9"/>
      <c r="M4"/>
      <c r="N4" s="9"/>
      <c r="P4" s="90" t="s">
        <v>102</v>
      </c>
    </row>
    <row r="5" spans="1:29" ht="50.1" customHeight="1" thickBot="1" x14ac:dyDescent="0.3">
      <c r="A5" s="1"/>
      <c r="B5"/>
      <c r="C5" s="45" t="s">
        <v>90</v>
      </c>
      <c r="D5" s="46" t="s">
        <v>192</v>
      </c>
      <c r="E5" s="46" t="s">
        <v>205</v>
      </c>
      <c r="F5" s="130" t="s">
        <v>204</v>
      </c>
      <c r="G5" s="71" t="s">
        <v>200</v>
      </c>
      <c r="H5"/>
      <c r="I5" s="9"/>
      <c r="J5" s="45" t="s">
        <v>201</v>
      </c>
      <c r="K5" s="81" t="s">
        <v>203</v>
      </c>
      <c r="L5"/>
      <c r="M5" s="131" t="s">
        <v>202</v>
      </c>
      <c r="N5" s="9"/>
    </row>
    <row r="6" spans="1:29" s="8" customFormat="1" ht="18" customHeight="1" x14ac:dyDescent="0.25">
      <c r="A6" s="23"/>
      <c r="B6" s="47" t="s">
        <v>112</v>
      </c>
      <c r="C6" s="204">
        <v>8.3222579999999997</v>
      </c>
      <c r="D6" s="203">
        <v>4.9336289999999998</v>
      </c>
      <c r="E6" s="203">
        <v>6.8</v>
      </c>
      <c r="F6" s="202">
        <v>5.9</v>
      </c>
      <c r="G6" s="201">
        <v>5.7</v>
      </c>
      <c r="H6" s="5"/>
      <c r="I6" s="67"/>
      <c r="J6" s="200">
        <v>4.2</v>
      </c>
      <c r="K6" s="179">
        <f>+IF(ISERROR(J6/D6-1),"*",(J6/D6-1))</f>
        <v>-0.14869966914820709</v>
      </c>
      <c r="L6" s="205"/>
      <c r="M6" s="219">
        <f>+SUM(E6:G6,J6)</f>
        <v>22.599999999999998</v>
      </c>
      <c r="N6" s="67"/>
      <c r="V6" s="94"/>
      <c r="W6" s="94"/>
      <c r="X6" s="94"/>
      <c r="Y6" s="94"/>
      <c r="Z6" s="94"/>
      <c r="AA6" s="94"/>
      <c r="AB6" s="94"/>
      <c r="AC6" s="94"/>
    </row>
    <row r="7" spans="1:29" s="8" customFormat="1" ht="18" customHeight="1" x14ac:dyDescent="0.25">
      <c r="A7" s="23"/>
      <c r="B7" s="48" t="s">
        <v>113</v>
      </c>
      <c r="C7" s="199">
        <v>3.5460839500000003</v>
      </c>
      <c r="D7" s="198">
        <v>1.73291488</v>
      </c>
      <c r="E7" s="198">
        <v>1.4</v>
      </c>
      <c r="F7" s="197">
        <v>2.1</v>
      </c>
      <c r="G7" s="196">
        <v>2.1</v>
      </c>
      <c r="H7" s="5"/>
      <c r="I7" s="67"/>
      <c r="J7" s="195">
        <v>1.6</v>
      </c>
      <c r="K7" s="157">
        <f>+IF(ISERROR(J7/D7-1),"*",(J7/D7-1))</f>
        <v>-7.6700178141467568E-2</v>
      </c>
      <c r="L7" s="205"/>
      <c r="M7" s="217">
        <f>+SUM(E7:G7,J7)</f>
        <v>7.1999999999999993</v>
      </c>
      <c r="N7" s="67"/>
      <c r="V7" s="94"/>
      <c r="W7" s="91"/>
      <c r="X7" s="91" t="str">
        <f>+C5</f>
        <v>TRIM 3 2015</v>
      </c>
      <c r="Y7" s="91" t="str">
        <f>+D5</f>
        <v>TRIM 4 2015</v>
      </c>
      <c r="Z7" s="91" t="str">
        <f>+E5</f>
        <v>TRIM 1 2016</v>
      </c>
      <c r="AA7" s="91" t="str">
        <f>+F5</f>
        <v>TRIM 2 2016</v>
      </c>
      <c r="AB7" s="91" t="str">
        <f>+G5</f>
        <v>TRIM 3 2016</v>
      </c>
      <c r="AC7" s="91" t="str">
        <f>+J5</f>
        <v>TRIM 4 2016</v>
      </c>
    </row>
    <row r="8" spans="1:29" s="8" customFormat="1" ht="18" customHeight="1" x14ac:dyDescent="0.25">
      <c r="A8" s="23"/>
      <c r="B8" s="48" t="s">
        <v>114</v>
      </c>
      <c r="C8" s="199">
        <v>8.4574820000000006</v>
      </c>
      <c r="D8" s="198">
        <v>4.4061159999999999</v>
      </c>
      <c r="E8" s="198">
        <v>6.3</v>
      </c>
      <c r="F8" s="197">
        <v>5.8</v>
      </c>
      <c r="G8" s="196">
        <v>5.4</v>
      </c>
      <c r="H8" s="5"/>
      <c r="I8" s="67"/>
      <c r="J8" s="195">
        <v>3.9</v>
      </c>
      <c r="K8" s="157">
        <f>+IF(ISERROR(J8/D8-1),"*",(J8/D8-1))</f>
        <v>-0.11486669892485812</v>
      </c>
      <c r="L8" s="205"/>
      <c r="M8" s="217">
        <f>+SUM(E8:G8,J8)</f>
        <v>21.4</v>
      </c>
      <c r="N8" s="67"/>
      <c r="V8" s="94"/>
      <c r="W8" s="91" t="str">
        <f>+VLOOKUP($P$4,$B$5:$J$16,1,0)</f>
        <v>Consumo Medio (consumiciones x indiv)</v>
      </c>
      <c r="X8" s="91">
        <f>+VLOOKUP($P$4,$B$5:$J$16,2,0)</f>
        <v>5.4</v>
      </c>
      <c r="Y8" s="91">
        <f>+VLOOKUP($P$4,$B$5:$J$16,3,0)</f>
        <v>4.9000000000000004</v>
      </c>
      <c r="Z8" s="91">
        <f>+VLOOKUP($P$4,$B$5:$J$16,4,0)</f>
        <v>5</v>
      </c>
      <c r="AA8" s="91">
        <f>+VLOOKUP($P$4,$B$5:$J$16,5,0)</f>
        <v>5.5</v>
      </c>
      <c r="AB8" s="91">
        <f>+VLOOKUP($P$4,$B$5:$J$16,6,0)</f>
        <v>4.8</v>
      </c>
      <c r="AC8" s="91">
        <f>+VLOOKUP($P$4,$B$5:$J$16,9,0)</f>
        <v>4.8</v>
      </c>
    </row>
    <row r="9" spans="1:29" s="8" customFormat="1" ht="18" customHeight="1" x14ac:dyDescent="0.25">
      <c r="A9" s="23"/>
      <c r="B9" s="48" t="s">
        <v>158</v>
      </c>
      <c r="C9" s="199">
        <v>4.5999999999999996</v>
      </c>
      <c r="D9" s="198">
        <v>3</v>
      </c>
      <c r="E9" s="198">
        <v>4</v>
      </c>
      <c r="F9" s="197">
        <v>3.2</v>
      </c>
      <c r="G9" s="196">
        <v>3.6</v>
      </c>
      <c r="H9" s="5"/>
      <c r="I9" s="67"/>
      <c r="J9" s="195">
        <v>2.6</v>
      </c>
      <c r="K9" s="170">
        <f>+IF(ISERROR(J9-D9),"*",(J9-D9))</f>
        <v>-0.39999999999999991</v>
      </c>
      <c r="L9" s="209"/>
      <c r="M9" s="217"/>
      <c r="N9" s="67"/>
      <c r="V9" s="94"/>
      <c r="W9" s="94"/>
      <c r="X9" s="94"/>
      <c r="Y9" s="94"/>
      <c r="Z9" s="94"/>
      <c r="AA9" s="94"/>
      <c r="AB9" s="94"/>
      <c r="AC9" s="94"/>
    </row>
    <row r="10" spans="1:29" s="8" customFormat="1" ht="18" customHeight="1" x14ac:dyDescent="0.25">
      <c r="A10" s="23"/>
      <c r="B10" s="48" t="s">
        <v>115</v>
      </c>
      <c r="C10" s="199">
        <v>2.6</v>
      </c>
      <c r="D10" s="198">
        <v>2.8</v>
      </c>
      <c r="E10" s="198">
        <v>2.2999999999999998</v>
      </c>
      <c r="F10" s="197">
        <v>2.8</v>
      </c>
      <c r="G10" s="196">
        <v>2.7</v>
      </c>
      <c r="H10" s="5"/>
      <c r="I10" s="67"/>
      <c r="J10" s="195">
        <v>2.5</v>
      </c>
      <c r="K10" s="157">
        <f t="shared" ref="K10:K16" si="0">+IF(ISERROR(J10/D10-1),"*",(J10/D10-1))</f>
        <v>-0.1071428571428571</v>
      </c>
      <c r="L10" s="205"/>
      <c r="M10" s="217"/>
      <c r="N10" s="67"/>
      <c r="V10" s="94"/>
      <c r="W10" s="94"/>
      <c r="X10" s="94"/>
      <c r="Y10" s="94"/>
      <c r="Z10" s="94"/>
      <c r="AA10" s="94"/>
      <c r="AB10" s="94"/>
      <c r="AC10" s="94"/>
    </row>
    <row r="11" spans="1:29" s="8" customFormat="1" ht="18" customHeight="1" x14ac:dyDescent="0.25">
      <c r="A11" s="23"/>
      <c r="B11" s="48" t="s">
        <v>108</v>
      </c>
      <c r="C11" s="199">
        <v>5.4</v>
      </c>
      <c r="D11" s="198">
        <v>4.9000000000000004</v>
      </c>
      <c r="E11" s="198">
        <v>5</v>
      </c>
      <c r="F11" s="197">
        <v>5.5</v>
      </c>
      <c r="G11" s="196">
        <v>4.8</v>
      </c>
      <c r="H11" s="5"/>
      <c r="I11" s="67"/>
      <c r="J11" s="195">
        <v>4.8</v>
      </c>
      <c r="K11" s="157">
        <f t="shared" si="0"/>
        <v>-2.0408163265306256E-2</v>
      </c>
      <c r="L11" s="205"/>
      <c r="M11" s="217"/>
      <c r="N11" s="67"/>
      <c r="V11" s="94"/>
      <c r="W11" s="94"/>
      <c r="X11" s="94"/>
      <c r="Y11" s="94"/>
      <c r="Z11" s="94"/>
      <c r="AA11" s="94"/>
      <c r="AB11" s="94"/>
      <c r="AC11" s="94"/>
    </row>
    <row r="12" spans="1:29" s="8" customFormat="1" ht="18" customHeight="1" x14ac:dyDescent="0.25">
      <c r="A12" s="23"/>
      <c r="B12" s="48" t="s">
        <v>109</v>
      </c>
      <c r="C12" s="199">
        <v>2.3151824648340207</v>
      </c>
      <c r="D12" s="198">
        <v>1.7062882518301901</v>
      </c>
      <c r="E12" s="198">
        <v>1</v>
      </c>
      <c r="F12" s="197">
        <v>2</v>
      </c>
      <c r="G12" s="196">
        <v>1.8</v>
      </c>
      <c r="H12" s="5"/>
      <c r="I12" s="67"/>
      <c r="J12" s="195">
        <v>1.8</v>
      </c>
      <c r="K12" s="157">
        <f t="shared" si="0"/>
        <v>5.4921405025964098E-2</v>
      </c>
      <c r="L12" s="205"/>
      <c r="M12" s="217"/>
      <c r="N12" s="67"/>
      <c r="V12" s="94"/>
      <c r="W12" s="94"/>
      <c r="X12" s="94"/>
      <c r="Y12" s="94"/>
      <c r="Z12" s="94"/>
      <c r="AA12" s="94"/>
      <c r="AB12" s="94"/>
      <c r="AC12" s="94"/>
    </row>
    <row r="13" spans="1:29" s="8" customFormat="1" ht="18" customHeight="1" x14ac:dyDescent="0.25">
      <c r="A13" s="23"/>
      <c r="B13" s="48" t="s">
        <v>110</v>
      </c>
      <c r="C13" s="199">
        <v>2.09</v>
      </c>
      <c r="D13" s="198">
        <v>1.76</v>
      </c>
      <c r="E13" s="198">
        <v>2.2000000000000002</v>
      </c>
      <c r="F13" s="197">
        <v>2</v>
      </c>
      <c r="G13" s="196">
        <v>1.8</v>
      </c>
      <c r="H13" s="5"/>
      <c r="I13" s="67"/>
      <c r="J13" s="195">
        <v>1.9</v>
      </c>
      <c r="K13" s="157">
        <f t="shared" si="0"/>
        <v>7.9545454545454586E-2</v>
      </c>
      <c r="L13" s="205"/>
      <c r="M13" s="217"/>
      <c r="N13" s="67"/>
      <c r="V13" s="94"/>
      <c r="W13" s="94"/>
      <c r="X13" s="94"/>
      <c r="Y13" s="94"/>
      <c r="Z13" s="94"/>
      <c r="AA13" s="94"/>
      <c r="AB13" s="94"/>
      <c r="AC13" s="94"/>
    </row>
    <row r="14" spans="1:29" s="8" customFormat="1" ht="18" customHeight="1" x14ac:dyDescent="0.25">
      <c r="A14" s="23"/>
      <c r="B14" s="49" t="s">
        <v>156</v>
      </c>
      <c r="C14" s="239">
        <v>0.10550210344673698</v>
      </c>
      <c r="D14" s="223">
        <v>5.1548889071336701E-2</v>
      </c>
      <c r="E14" s="223">
        <v>0</v>
      </c>
      <c r="F14" s="222">
        <v>0.1</v>
      </c>
      <c r="G14" s="221">
        <v>0.1</v>
      </c>
      <c r="H14" s="5"/>
      <c r="I14" s="67"/>
      <c r="J14" s="220">
        <v>0</v>
      </c>
      <c r="K14" s="157">
        <f t="shared" si="0"/>
        <v>-1</v>
      </c>
      <c r="L14" s="205"/>
      <c r="M14" s="217">
        <f>+SUM(E14:G14,J14)</f>
        <v>0.2</v>
      </c>
      <c r="N14" s="67"/>
      <c r="V14" s="94"/>
      <c r="W14" s="94"/>
      <c r="X14" s="94"/>
      <c r="Y14" s="94"/>
      <c r="Z14" s="94"/>
      <c r="AA14" s="94"/>
      <c r="AB14" s="94"/>
      <c r="AC14" s="94"/>
    </row>
    <row r="15" spans="1:29" s="8" customFormat="1" ht="18" customHeight="1" x14ac:dyDescent="0.25">
      <c r="A15" s="23"/>
      <c r="B15" s="49" t="s">
        <v>116</v>
      </c>
      <c r="C15" s="199">
        <v>0.25162465227675052</v>
      </c>
      <c r="D15" s="198">
        <v>0.13106840245923779</v>
      </c>
      <c r="E15" s="198">
        <v>0.2</v>
      </c>
      <c r="F15" s="197">
        <v>0.2</v>
      </c>
      <c r="G15" s="196">
        <v>0.2</v>
      </c>
      <c r="H15" s="5"/>
      <c r="I15" s="67"/>
      <c r="J15" s="195">
        <v>0.1</v>
      </c>
      <c r="K15" s="157">
        <f t="shared" si="0"/>
        <v>-0.23703960585694972</v>
      </c>
      <c r="L15" s="205"/>
      <c r="M15" s="217">
        <f>+SUM(E15:G15,J15)</f>
        <v>0.70000000000000007</v>
      </c>
      <c r="N15" s="67"/>
      <c r="V15" s="94"/>
      <c r="W15" s="94"/>
      <c r="X15" s="94"/>
      <c r="Y15" s="94"/>
      <c r="Z15" s="94"/>
      <c r="AA15" s="94"/>
      <c r="AB15" s="94"/>
      <c r="AC15" s="94"/>
    </row>
    <row r="16" spans="1:29" s="8" customFormat="1" ht="18" customHeight="1" thickBot="1" x14ac:dyDescent="0.3">
      <c r="A16" s="23"/>
      <c r="B16" s="50" t="s">
        <v>111</v>
      </c>
      <c r="C16" s="194">
        <v>2.385020241836068</v>
      </c>
      <c r="D16" s="193">
        <v>2.5426038236800181</v>
      </c>
      <c r="E16" s="193">
        <v>4.5999999999999996</v>
      </c>
      <c r="F16" s="192">
        <v>2.7</v>
      </c>
      <c r="G16" s="191">
        <v>2.6</v>
      </c>
      <c r="H16" s="5"/>
      <c r="I16" s="67"/>
      <c r="J16" s="190">
        <v>2.5</v>
      </c>
      <c r="K16" s="151">
        <f t="shared" si="0"/>
        <v>-1.6755981912414453E-2</v>
      </c>
      <c r="L16" s="205"/>
      <c r="M16" s="215">
        <f>+M8/M7</f>
        <v>2.9722222222222223</v>
      </c>
      <c r="N16" s="67"/>
      <c r="V16" s="94"/>
      <c r="W16" s="94"/>
      <c r="X16" s="94"/>
      <c r="Y16" s="94"/>
      <c r="Z16" s="94"/>
      <c r="AA16" s="94"/>
      <c r="AB16" s="94"/>
      <c r="AC16" s="94"/>
    </row>
    <row r="17" spans="1:29" s="8" customFormat="1" ht="12.95" customHeight="1" x14ac:dyDescent="0.25">
      <c r="A17" s="23"/>
      <c r="B17" s="43" t="s">
        <v>161</v>
      </c>
      <c r="C17" s="189"/>
      <c r="D17" s="189"/>
      <c r="E17" s="189"/>
      <c r="F17" s="189"/>
      <c r="G17" s="189"/>
      <c r="H17" s="5"/>
      <c r="I17" s="67"/>
      <c r="J17" s="189"/>
      <c r="K17" s="189"/>
      <c r="L17" s="214"/>
      <c r="M17" s="189"/>
      <c r="N17" s="67"/>
      <c r="V17" s="94"/>
      <c r="W17" s="94"/>
      <c r="X17" s="94"/>
      <c r="Y17" s="94"/>
      <c r="Z17" s="94"/>
      <c r="AA17" s="94"/>
      <c r="AB17" s="94"/>
      <c r="AC17" s="94"/>
    </row>
    <row r="18" spans="1:29" s="8" customFormat="1" ht="12.95" customHeight="1" x14ac:dyDescent="0.25">
      <c r="A18" s="23"/>
      <c r="B18" s="43" t="s">
        <v>157</v>
      </c>
      <c r="C18" s="189"/>
      <c r="D18" s="189"/>
      <c r="E18" s="189"/>
      <c r="F18" s="189"/>
      <c r="G18" s="189"/>
      <c r="H18" s="5"/>
      <c r="I18" s="67"/>
      <c r="J18" s="189"/>
      <c r="K18" s="189"/>
      <c r="L18" s="214"/>
      <c r="M18" s="189"/>
      <c r="N18" s="67"/>
      <c r="V18" s="94"/>
      <c r="W18" s="94"/>
      <c r="X18" s="94"/>
      <c r="Y18" s="94"/>
      <c r="Z18" s="94"/>
      <c r="AA18" s="94"/>
      <c r="AB18" s="94"/>
      <c r="AC18" s="94"/>
    </row>
    <row r="19" spans="1:29" ht="12.95" customHeight="1" x14ac:dyDescent="0.25">
      <c r="A19" s="1"/>
      <c r="B19" s="43"/>
      <c r="C19" s="147"/>
      <c r="D19" s="147"/>
      <c r="E19" s="147"/>
      <c r="F19" s="147"/>
      <c r="G19" s="147"/>
      <c r="H19"/>
      <c r="I19" s="9"/>
      <c r="J19" s="147"/>
      <c r="K19" s="147"/>
      <c r="L19" s="128"/>
      <c r="M19" s="147"/>
      <c r="N19" s="9"/>
      <c r="P19" s="110"/>
      <c r="Q19" s="110"/>
      <c r="R19" s="110"/>
      <c r="S19" s="110"/>
    </row>
    <row r="20" spans="1:29" ht="24.75" customHeight="1" x14ac:dyDescent="0.25">
      <c r="A20" s="1"/>
      <c r="B20" s="12"/>
      <c r="C20" s="13"/>
      <c r="D20" s="13"/>
      <c r="E20" s="13"/>
      <c r="F20" s="13"/>
      <c r="G20" s="13"/>
      <c r="H20" s="9"/>
      <c r="I20" s="9"/>
      <c r="J20" s="13"/>
      <c r="K20" s="13"/>
      <c r="L20" s="13"/>
      <c r="M20" s="13"/>
      <c r="N20" s="9"/>
      <c r="P20" s="110"/>
      <c r="Q20" s="110"/>
      <c r="R20" s="110"/>
      <c r="S20" s="110"/>
    </row>
    <row r="21" spans="1:29" ht="29.25" customHeight="1" thickBot="1" x14ac:dyDescent="0.3">
      <c r="A21" s="1"/>
      <c r="B21" s="12"/>
      <c r="C21" s="13"/>
      <c r="D21" s="13"/>
      <c r="E21" s="13"/>
      <c r="F21" s="13"/>
      <c r="G21" s="13"/>
      <c r="H21" s="9"/>
      <c r="I21" s="9"/>
      <c r="J21" s="13"/>
      <c r="K21" s="13"/>
      <c r="L21" s="13"/>
      <c r="M21" s="13"/>
      <c r="N21" s="9"/>
      <c r="P21" s="110"/>
      <c r="Q21" s="110"/>
      <c r="R21" s="110"/>
      <c r="S21" s="110"/>
    </row>
    <row r="22" spans="1:29"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29" s="8" customFormat="1" ht="18" customHeight="1" x14ac:dyDescent="0.25">
      <c r="A23" s="23"/>
      <c r="B23" s="26" t="s">
        <v>6</v>
      </c>
      <c r="C23" s="176">
        <v>100</v>
      </c>
      <c r="D23" s="175">
        <v>100</v>
      </c>
      <c r="E23" s="175">
        <v>100</v>
      </c>
      <c r="F23" s="174">
        <v>100</v>
      </c>
      <c r="G23" s="173">
        <v>100</v>
      </c>
      <c r="H23" s="35"/>
      <c r="I23" s="69"/>
      <c r="J23" s="172">
        <v>100</v>
      </c>
      <c r="K23" s="171">
        <f t="shared" ref="K23:K28" si="1">+IF(ISERROR(J23-D23),"*",(J23-D23))</f>
        <v>0</v>
      </c>
      <c r="L23" s="211"/>
      <c r="M23" s="211"/>
      <c r="N23" s="67"/>
      <c r="P23" s="111"/>
      <c r="Q23" s="111"/>
      <c r="R23" s="111"/>
      <c r="S23" s="111"/>
      <c r="V23" s="94"/>
      <c r="W23" s="94"/>
      <c r="X23" s="94"/>
      <c r="Y23" s="94"/>
      <c r="Z23" s="94"/>
      <c r="AA23" s="94"/>
      <c r="AB23" s="94"/>
      <c r="AC23" s="94"/>
    </row>
    <row r="24" spans="1:29" s="8" customFormat="1" ht="18" customHeight="1" x14ac:dyDescent="0.25">
      <c r="A24" s="23"/>
      <c r="B24" s="28" t="s">
        <v>17</v>
      </c>
      <c r="C24" s="162" t="s">
        <v>91</v>
      </c>
      <c r="D24" s="161" t="s">
        <v>91</v>
      </c>
      <c r="E24" s="161" t="s">
        <v>207</v>
      </c>
      <c r="F24" s="160">
        <v>5.5</v>
      </c>
      <c r="G24" s="159">
        <v>4.5999999999999996</v>
      </c>
      <c r="H24" s="35"/>
      <c r="I24" s="69"/>
      <c r="J24" s="158">
        <v>10.4</v>
      </c>
      <c r="K24" s="170" t="str">
        <f t="shared" si="1"/>
        <v>*</v>
      </c>
      <c r="L24" s="209"/>
      <c r="M24" s="209"/>
      <c r="N24" s="67"/>
      <c r="P24" s="111"/>
      <c r="Q24" s="111"/>
      <c r="R24" s="111"/>
      <c r="S24" s="111"/>
      <c r="V24" s="94"/>
      <c r="W24" s="94"/>
      <c r="X24" s="94"/>
      <c r="Y24" s="94"/>
      <c r="Z24" s="94"/>
      <c r="AA24" s="94"/>
      <c r="AB24" s="94"/>
      <c r="AC24" s="94"/>
    </row>
    <row r="25" spans="1:29" s="8" customFormat="1" ht="18" customHeight="1" x14ac:dyDescent="0.25">
      <c r="A25" s="23"/>
      <c r="B25" s="29" t="s">
        <v>0</v>
      </c>
      <c r="C25" s="162" t="s">
        <v>91</v>
      </c>
      <c r="D25" s="161" t="s">
        <v>91</v>
      </c>
      <c r="E25" s="161">
        <v>4.8</v>
      </c>
      <c r="F25" s="160">
        <v>6.7</v>
      </c>
      <c r="G25" s="159">
        <v>8.1</v>
      </c>
      <c r="H25" s="35"/>
      <c r="I25" s="69"/>
      <c r="J25" s="158">
        <v>5.7</v>
      </c>
      <c r="K25" s="170" t="str">
        <f t="shared" si="1"/>
        <v>*</v>
      </c>
      <c r="L25" s="209"/>
      <c r="M25" s="209"/>
      <c r="N25" s="67"/>
      <c r="P25" s="111"/>
      <c r="Q25" s="111"/>
      <c r="R25" s="111"/>
      <c r="S25" s="111"/>
      <c r="V25" s="94"/>
      <c r="W25" s="94"/>
      <c r="X25" s="94"/>
      <c r="Y25" s="94"/>
      <c r="Z25" s="94"/>
      <c r="AA25" s="94"/>
      <c r="AB25" s="94"/>
      <c r="AC25" s="94"/>
    </row>
    <row r="26" spans="1:29" s="8" customFormat="1" ht="18" customHeight="1" x14ac:dyDescent="0.25">
      <c r="A26" s="23"/>
      <c r="B26" s="29" t="s">
        <v>1</v>
      </c>
      <c r="C26" s="162">
        <v>14.617198841948904</v>
      </c>
      <c r="D26" s="161">
        <v>14.577950632283052</v>
      </c>
      <c r="E26" s="161">
        <v>12.5</v>
      </c>
      <c r="F26" s="160">
        <v>14.4</v>
      </c>
      <c r="G26" s="159">
        <v>16.100000000000001</v>
      </c>
      <c r="H26" s="35"/>
      <c r="I26" s="69"/>
      <c r="J26" s="158">
        <v>12.3</v>
      </c>
      <c r="K26" s="170">
        <f t="shared" si="1"/>
        <v>-2.2779506322830514</v>
      </c>
      <c r="L26" s="209"/>
      <c r="M26" s="209"/>
      <c r="N26" s="67"/>
      <c r="P26" s="111"/>
      <c r="Q26" s="111"/>
      <c r="R26" s="111"/>
      <c r="S26" s="111"/>
      <c r="V26" s="94"/>
      <c r="W26" s="94"/>
      <c r="X26" s="94"/>
      <c r="Y26" s="94"/>
      <c r="Z26" s="94"/>
      <c r="AA26" s="94"/>
      <c r="AB26" s="94"/>
      <c r="AC26" s="94"/>
    </row>
    <row r="27" spans="1:29" s="8" customFormat="1" ht="18" customHeight="1" x14ac:dyDescent="0.25">
      <c r="A27" s="23"/>
      <c r="B27" s="29" t="s">
        <v>2</v>
      </c>
      <c r="C27" s="162">
        <v>14.703701807850706</v>
      </c>
      <c r="D27" s="161" t="s">
        <v>91</v>
      </c>
      <c r="E27" s="161">
        <v>22.6</v>
      </c>
      <c r="F27" s="160">
        <v>25.7</v>
      </c>
      <c r="G27" s="159">
        <v>26.9</v>
      </c>
      <c r="H27" s="35"/>
      <c r="I27" s="69"/>
      <c r="J27" s="158">
        <v>25.9</v>
      </c>
      <c r="K27" s="170" t="str">
        <f t="shared" si="1"/>
        <v>*</v>
      </c>
      <c r="L27" s="209"/>
      <c r="M27" s="209"/>
      <c r="N27" s="67"/>
      <c r="P27" s="111"/>
      <c r="Q27" s="111"/>
      <c r="R27" s="111"/>
      <c r="S27" s="111"/>
      <c r="V27" s="94"/>
      <c r="W27" s="94"/>
      <c r="X27" s="94"/>
      <c r="Y27" s="94"/>
      <c r="Z27" s="94"/>
      <c r="AA27" s="94"/>
      <c r="AB27" s="94"/>
      <c r="AC27" s="94"/>
    </row>
    <row r="28" spans="1:29" s="8" customFormat="1" ht="18" customHeight="1" thickBot="1" x14ac:dyDescent="0.3">
      <c r="A28" s="23"/>
      <c r="B28" s="30" t="s">
        <v>3</v>
      </c>
      <c r="C28" s="156" t="s">
        <v>91</v>
      </c>
      <c r="D28" s="155" t="s">
        <v>91</v>
      </c>
      <c r="E28" s="155">
        <v>54.5</v>
      </c>
      <c r="F28" s="154">
        <v>47.7</v>
      </c>
      <c r="G28" s="153">
        <v>44.3</v>
      </c>
      <c r="H28" s="35"/>
      <c r="I28" s="69"/>
      <c r="J28" s="152">
        <v>45.6</v>
      </c>
      <c r="K28" s="169" t="str">
        <f t="shared" si="1"/>
        <v>*</v>
      </c>
      <c r="L28" s="209"/>
      <c r="M28" s="209"/>
      <c r="N28" s="67"/>
      <c r="P28" s="111"/>
      <c r="Q28" s="111"/>
      <c r="R28" s="111"/>
      <c r="S28" s="111"/>
      <c r="V28" s="94"/>
      <c r="W28" s="94"/>
      <c r="X28" s="94"/>
      <c r="Y28" s="94"/>
      <c r="Z28" s="94"/>
      <c r="AA28" s="94"/>
      <c r="AB28" s="94"/>
      <c r="AC28" s="94"/>
    </row>
    <row r="29" spans="1:29" ht="8.25" customHeight="1" thickBot="1" x14ac:dyDescent="0.3">
      <c r="A29" s="1"/>
      <c r="B29" s="32"/>
      <c r="C29" s="186"/>
      <c r="D29" s="186"/>
      <c r="E29" s="186"/>
      <c r="F29" s="186"/>
      <c r="G29" s="186"/>
      <c r="H29" s="36"/>
      <c r="I29" s="70"/>
      <c r="J29" s="186"/>
      <c r="K29" s="188"/>
      <c r="L29" s="213"/>
      <c r="M29" s="213"/>
      <c r="N29" s="9"/>
      <c r="P29" s="110"/>
      <c r="Q29" s="110"/>
      <c r="R29" s="110"/>
      <c r="S29" s="110"/>
    </row>
    <row r="30" spans="1:29" s="8" customFormat="1" ht="18" customHeight="1" x14ac:dyDescent="0.25">
      <c r="A30" s="23"/>
      <c r="B30" s="31" t="s">
        <v>4</v>
      </c>
      <c r="C30" s="184">
        <v>42.061986061955778</v>
      </c>
      <c r="D30" s="183">
        <v>47.309637591314626</v>
      </c>
      <c r="E30" s="183">
        <v>37.799999999999997</v>
      </c>
      <c r="F30" s="182">
        <v>52.9</v>
      </c>
      <c r="G30" s="181">
        <v>39.799999999999997</v>
      </c>
      <c r="H30" s="35"/>
      <c r="I30" s="69"/>
      <c r="J30" s="180">
        <v>50.5</v>
      </c>
      <c r="K30" s="187">
        <f>+IF(ISERROR(J30-D30),"*",(J30-D30))</f>
        <v>3.1903624086853739</v>
      </c>
      <c r="L30" s="209"/>
      <c r="M30" s="209"/>
      <c r="N30" s="67"/>
      <c r="P30" s="111"/>
      <c r="Q30" s="111"/>
      <c r="R30" s="111"/>
      <c r="S30" s="111"/>
      <c r="V30" s="94"/>
      <c r="W30" s="94"/>
      <c r="X30" s="94"/>
      <c r="Y30" s="94"/>
      <c r="Z30" s="94"/>
      <c r="AA30" s="94"/>
      <c r="AB30" s="94"/>
      <c r="AC30" s="94"/>
    </row>
    <row r="31" spans="1:29" s="8" customFormat="1" ht="18" customHeight="1" thickBot="1" x14ac:dyDescent="0.3">
      <c r="A31" s="23"/>
      <c r="B31" s="30" t="s">
        <v>5</v>
      </c>
      <c r="C31" s="156">
        <v>57.938013938044222</v>
      </c>
      <c r="D31" s="155">
        <v>52.690362408685374</v>
      </c>
      <c r="E31" s="155">
        <v>62.2</v>
      </c>
      <c r="F31" s="154">
        <v>47.1</v>
      </c>
      <c r="G31" s="153">
        <v>60.2</v>
      </c>
      <c r="H31" s="35"/>
      <c r="I31" s="69"/>
      <c r="J31" s="152">
        <v>49.5</v>
      </c>
      <c r="K31" s="169">
        <f>+IF(ISERROR(J31-D31),"*",(J31-D31))</f>
        <v>-3.1903624086853739</v>
      </c>
      <c r="L31" s="209"/>
      <c r="M31" s="209"/>
      <c r="N31" s="67"/>
      <c r="P31" s="111"/>
      <c r="Q31" s="111"/>
      <c r="R31" s="111"/>
      <c r="S31" s="111"/>
      <c r="V31" s="94"/>
      <c r="W31" s="94"/>
      <c r="X31" s="94"/>
      <c r="Y31" s="94"/>
      <c r="Z31" s="94"/>
      <c r="AA31" s="94"/>
      <c r="AB31" s="94"/>
      <c r="AC31" s="94"/>
    </row>
    <row r="32" spans="1:29" ht="12.95" customHeight="1" x14ac:dyDescent="0.25">
      <c r="A32"/>
      <c r="B32" s="44" t="s">
        <v>66</v>
      </c>
      <c r="C32"/>
      <c r="D32"/>
      <c r="E32"/>
      <c r="F32"/>
      <c r="G32"/>
      <c r="H32"/>
      <c r="I32" s="9"/>
      <c r="J32"/>
      <c r="K32"/>
      <c r="L32" s="9"/>
      <c r="M32"/>
      <c r="N32" s="9"/>
    </row>
    <row r="33" spans="1:29" ht="12.95" customHeight="1" x14ac:dyDescent="0.25">
      <c r="A33" s="1"/>
      <c r="B33" s="125" t="s">
        <v>178</v>
      </c>
      <c r="C33" s="147"/>
      <c r="D33" s="147"/>
      <c r="E33" s="147"/>
      <c r="F33" s="147"/>
      <c r="G33" s="147"/>
      <c r="H33"/>
      <c r="I33" s="9"/>
      <c r="J33" s="147"/>
      <c r="K33" s="147"/>
      <c r="L33" s="128"/>
      <c r="M33" s="147"/>
      <c r="N33" s="9"/>
    </row>
    <row r="34" spans="1:29" ht="29.25" customHeight="1" thickBot="1" x14ac:dyDescent="0.3">
      <c r="A34" s="1"/>
      <c r="B34" s="12"/>
      <c r="C34" s="13"/>
      <c r="D34" s="13"/>
      <c r="E34" s="13"/>
      <c r="F34" s="13"/>
      <c r="G34" s="13"/>
      <c r="H34" s="9"/>
      <c r="I34" s="9"/>
      <c r="J34" s="13"/>
      <c r="K34" s="13"/>
      <c r="L34" s="13"/>
      <c r="M34" s="13"/>
      <c r="N34" s="9"/>
    </row>
    <row r="35" spans="1:29" ht="50.1" customHeight="1" thickBot="1" x14ac:dyDescent="0.3">
      <c r="A35" s="1"/>
      <c r="B35" s="4" t="s">
        <v>15</v>
      </c>
      <c r="C35" s="45" t="s">
        <v>90</v>
      </c>
      <c r="D35" s="46" t="s">
        <v>192</v>
      </c>
      <c r="E35" s="46" t="s">
        <v>205</v>
      </c>
      <c r="F35" s="130" t="s">
        <v>204</v>
      </c>
      <c r="G35" s="71" t="s">
        <v>200</v>
      </c>
      <c r="H35"/>
      <c r="I35" s="9"/>
      <c r="J35" s="45" t="s">
        <v>201</v>
      </c>
      <c r="K35" s="81" t="s">
        <v>203</v>
      </c>
      <c r="L35" s="132"/>
      <c r="M35" s="132"/>
      <c r="N35" s="9"/>
    </row>
    <row r="36" spans="1:29" s="8" customFormat="1" ht="18" customHeight="1" x14ac:dyDescent="0.25">
      <c r="A36" s="23"/>
      <c r="B36" s="26" t="s">
        <v>6</v>
      </c>
      <c r="C36" s="168">
        <v>2.3151824648340207</v>
      </c>
      <c r="D36" s="167">
        <v>1.7062882518301901</v>
      </c>
      <c r="E36" s="167">
        <v>1</v>
      </c>
      <c r="F36" s="166">
        <v>2</v>
      </c>
      <c r="G36" s="165">
        <v>1.8</v>
      </c>
      <c r="H36" s="35"/>
      <c r="I36" s="69"/>
      <c r="J36" s="164">
        <v>1.8</v>
      </c>
      <c r="K36" s="163">
        <f t="shared" ref="K36:K41" si="2">+IF(ISERROR(J36/D36-1),"*",(J36/D36-1))</f>
        <v>5.4921405025964098E-2</v>
      </c>
      <c r="L36" s="207"/>
      <c r="M36" s="207"/>
      <c r="N36" s="67"/>
      <c r="V36" s="94"/>
      <c r="W36" s="94"/>
      <c r="X36" s="94"/>
      <c r="Y36" s="94"/>
      <c r="Z36" s="94"/>
      <c r="AA36" s="94"/>
      <c r="AB36" s="94"/>
      <c r="AC36" s="94"/>
    </row>
    <row r="37" spans="1:29" s="8" customFormat="1" ht="18" customHeight="1" x14ac:dyDescent="0.25">
      <c r="A37" s="23"/>
      <c r="B37" s="28" t="s">
        <v>17</v>
      </c>
      <c r="C37" s="162" t="s">
        <v>91</v>
      </c>
      <c r="D37" s="161" t="s">
        <v>91</v>
      </c>
      <c r="E37" s="161" t="s">
        <v>207</v>
      </c>
      <c r="F37" s="160">
        <v>0.7</v>
      </c>
      <c r="G37" s="159">
        <v>0.7</v>
      </c>
      <c r="H37" s="35"/>
      <c r="I37" s="69"/>
      <c r="J37" s="158">
        <v>1</v>
      </c>
      <c r="K37" s="157" t="str">
        <f t="shared" si="2"/>
        <v>*</v>
      </c>
      <c r="L37" s="205"/>
      <c r="M37" s="205"/>
      <c r="N37" s="67"/>
      <c r="V37" s="94"/>
      <c r="W37" s="94"/>
      <c r="X37" s="94"/>
      <c r="Y37" s="94"/>
      <c r="Z37" s="94"/>
      <c r="AA37" s="94"/>
      <c r="AB37" s="94"/>
      <c r="AC37" s="94"/>
    </row>
    <row r="38" spans="1:29" s="8" customFormat="1" ht="18" customHeight="1" x14ac:dyDescent="0.25">
      <c r="A38" s="23"/>
      <c r="B38" s="29" t="s">
        <v>0</v>
      </c>
      <c r="C38" s="162" t="s">
        <v>91</v>
      </c>
      <c r="D38" s="161" t="s">
        <v>91</v>
      </c>
      <c r="E38" s="161" t="s">
        <v>206</v>
      </c>
      <c r="F38" s="160">
        <v>0.8</v>
      </c>
      <c r="G38" s="159">
        <v>0.9</v>
      </c>
      <c r="H38" s="35"/>
      <c r="I38" s="69"/>
      <c r="J38" s="158">
        <v>0.5</v>
      </c>
      <c r="K38" s="157" t="str">
        <f t="shared" si="2"/>
        <v>*</v>
      </c>
      <c r="L38" s="205"/>
      <c r="M38" s="205"/>
      <c r="N38" s="67"/>
      <c r="V38" s="94"/>
      <c r="W38" s="94"/>
      <c r="X38" s="94"/>
      <c r="Y38" s="94"/>
      <c r="Z38" s="94"/>
      <c r="AA38" s="94"/>
      <c r="AB38" s="94"/>
      <c r="AC38" s="94"/>
    </row>
    <row r="39" spans="1:29" s="8" customFormat="1" ht="18" customHeight="1" x14ac:dyDescent="0.25">
      <c r="A39" s="23"/>
      <c r="B39" s="29" t="s">
        <v>1</v>
      </c>
      <c r="C39" s="162">
        <v>1.0093440415563879</v>
      </c>
      <c r="D39" s="161">
        <v>0.96404622889495506</v>
      </c>
      <c r="E39" s="161">
        <v>0.6</v>
      </c>
      <c r="F39" s="160">
        <v>0.9</v>
      </c>
      <c r="G39" s="159">
        <v>1.4</v>
      </c>
      <c r="H39" s="35"/>
      <c r="I39" s="69"/>
      <c r="J39" s="158">
        <v>1</v>
      </c>
      <c r="K39" s="157">
        <f t="shared" si="2"/>
        <v>3.7294654579228315E-2</v>
      </c>
      <c r="L39" s="205"/>
      <c r="M39" s="205"/>
      <c r="N39" s="67"/>
      <c r="V39" s="94"/>
      <c r="W39" s="94"/>
      <c r="X39" s="94"/>
      <c r="Y39" s="94"/>
      <c r="Z39" s="94"/>
      <c r="AA39" s="94"/>
      <c r="AB39" s="94"/>
      <c r="AC39" s="94"/>
    </row>
    <row r="40" spans="1:29" s="8" customFormat="1" ht="18" customHeight="1" x14ac:dyDescent="0.25">
      <c r="A40" s="23"/>
      <c r="B40" s="29" t="s">
        <v>2</v>
      </c>
      <c r="C40" s="162">
        <v>1.0562636143829995</v>
      </c>
      <c r="D40" s="161" t="s">
        <v>91</v>
      </c>
      <c r="E40" s="161">
        <v>0.4</v>
      </c>
      <c r="F40" s="160">
        <v>2.2000000000000002</v>
      </c>
      <c r="G40" s="159">
        <v>1.6</v>
      </c>
      <c r="H40" s="35"/>
      <c r="I40" s="69"/>
      <c r="J40" s="158">
        <v>1.2</v>
      </c>
      <c r="K40" s="157" t="str">
        <f t="shared" si="2"/>
        <v>*</v>
      </c>
      <c r="L40" s="205"/>
      <c r="M40" s="205"/>
      <c r="N40" s="67"/>
      <c r="V40" s="94"/>
      <c r="W40" s="94"/>
      <c r="X40" s="94"/>
      <c r="Y40" s="94"/>
      <c r="Z40" s="94"/>
      <c r="AA40" s="94"/>
      <c r="AB40" s="94"/>
      <c r="AC40" s="94"/>
    </row>
    <row r="41" spans="1:29" s="8" customFormat="1" ht="18" customHeight="1" thickBot="1" x14ac:dyDescent="0.3">
      <c r="A41" s="23"/>
      <c r="B41" s="30" t="s">
        <v>3</v>
      </c>
      <c r="C41" s="156" t="s">
        <v>91</v>
      </c>
      <c r="D41" s="155" t="s">
        <v>91</v>
      </c>
      <c r="E41" s="155" t="s">
        <v>206</v>
      </c>
      <c r="F41" s="154">
        <v>3.3</v>
      </c>
      <c r="G41" s="153">
        <v>2.7</v>
      </c>
      <c r="H41" s="35"/>
      <c r="I41" s="69"/>
      <c r="J41" s="152">
        <v>4.4000000000000004</v>
      </c>
      <c r="K41" s="151" t="str">
        <f t="shared" si="2"/>
        <v>*</v>
      </c>
      <c r="L41" s="205"/>
      <c r="M41" s="177"/>
      <c r="N41" s="67"/>
      <c r="V41" s="94"/>
      <c r="W41" s="94"/>
      <c r="X41" s="94"/>
      <c r="Y41" s="94"/>
      <c r="Z41" s="94"/>
      <c r="AA41" s="94"/>
      <c r="AB41" s="94"/>
      <c r="AC41" s="94"/>
    </row>
    <row r="42" spans="1:29" ht="15.75" thickBot="1" x14ac:dyDescent="0.3">
      <c r="A42" s="1"/>
      <c r="B42" s="32"/>
      <c r="C42" s="186"/>
      <c r="D42" s="186"/>
      <c r="E42" s="186"/>
      <c r="F42" s="186"/>
      <c r="G42" s="186"/>
      <c r="H42" s="36"/>
      <c r="I42" s="70"/>
      <c r="J42" s="186"/>
      <c r="K42" s="185"/>
      <c r="L42" s="212"/>
      <c r="M42" s="185"/>
      <c r="N42" s="9"/>
    </row>
    <row r="43" spans="1:29" s="8" customFormat="1" ht="18" customHeight="1" x14ac:dyDescent="0.25">
      <c r="A43" s="23"/>
      <c r="B43" s="31" t="s">
        <v>4</v>
      </c>
      <c r="C43" s="184">
        <v>1.5925801408843077</v>
      </c>
      <c r="D43" s="183">
        <v>1.5607928669912829</v>
      </c>
      <c r="E43" s="183">
        <v>1</v>
      </c>
      <c r="F43" s="182">
        <v>1.5</v>
      </c>
      <c r="G43" s="181">
        <v>1.3</v>
      </c>
      <c r="H43" s="35"/>
      <c r="I43" s="69"/>
      <c r="J43" s="180">
        <v>1.4</v>
      </c>
      <c r="K43" s="179">
        <f>+IF(ISERROR(J43/D43-1),"*",(J43/D43-1))</f>
        <v>-0.10301999092374192</v>
      </c>
      <c r="L43" s="205"/>
      <c r="M43" s="177"/>
      <c r="N43" s="67"/>
      <c r="V43" s="94"/>
      <c r="W43" s="94"/>
      <c r="X43" s="94"/>
      <c r="Y43" s="94"/>
      <c r="Z43" s="94"/>
      <c r="AA43" s="94"/>
      <c r="AB43" s="94"/>
      <c r="AC43" s="94"/>
    </row>
    <row r="44" spans="1:29" s="8" customFormat="1" ht="18" customHeight="1" thickBot="1" x14ac:dyDescent="0.3">
      <c r="A44" s="23"/>
      <c r="B44" s="30" t="s">
        <v>5</v>
      </c>
      <c r="C44" s="156">
        <v>2.8301669195919845</v>
      </c>
      <c r="D44" s="155">
        <v>1.8794121053741686</v>
      </c>
      <c r="E44" s="155">
        <v>0.9</v>
      </c>
      <c r="F44" s="154">
        <v>2.7</v>
      </c>
      <c r="G44" s="153">
        <v>2.1</v>
      </c>
      <c r="H44" s="35"/>
      <c r="I44" s="69"/>
      <c r="J44" s="152">
        <v>2.2000000000000002</v>
      </c>
      <c r="K44" s="151">
        <f>+IF(ISERROR(J44/D44-1),"*",(J44/D44-1))</f>
        <v>0.17057881755103743</v>
      </c>
      <c r="L44" s="205"/>
      <c r="M44" s="177"/>
      <c r="N44" s="67"/>
      <c r="V44" s="94"/>
      <c r="W44" s="94"/>
      <c r="X44" s="94"/>
      <c r="Y44" s="94"/>
      <c r="Z44" s="94"/>
      <c r="AA44" s="94"/>
      <c r="AB44" s="94"/>
      <c r="AC44" s="94"/>
    </row>
    <row r="45" spans="1:29" s="8" customFormat="1" ht="12.95" customHeight="1" x14ac:dyDescent="0.25">
      <c r="A45" s="23"/>
      <c r="B45" s="44" t="s">
        <v>66</v>
      </c>
      <c r="C45" s="178"/>
      <c r="D45" s="178"/>
      <c r="E45" s="178"/>
      <c r="F45" s="178"/>
      <c r="G45" s="178"/>
      <c r="H45" s="35"/>
      <c r="I45" s="69"/>
      <c r="J45" s="178"/>
      <c r="K45" s="177"/>
      <c r="L45" s="205"/>
      <c r="M45" s="177"/>
      <c r="N45" s="67"/>
      <c r="V45" s="94"/>
      <c r="W45" s="94"/>
      <c r="X45" s="94"/>
      <c r="Y45" s="94"/>
      <c r="Z45" s="94"/>
      <c r="AA45" s="94"/>
      <c r="AB45" s="94"/>
      <c r="AC45" s="94"/>
    </row>
    <row r="46" spans="1:29" ht="12.95" customHeight="1" x14ac:dyDescent="0.25">
      <c r="A46" s="1"/>
      <c r="B46" s="125" t="s">
        <v>178</v>
      </c>
      <c r="C46" s="38"/>
      <c r="D46" s="38"/>
      <c r="E46" s="38"/>
      <c r="F46" s="38"/>
      <c r="G46" s="38"/>
      <c r="H46" s="36"/>
      <c r="I46" s="70"/>
      <c r="J46" s="38"/>
      <c r="K46" s="38"/>
      <c r="L46" s="129"/>
      <c r="M46" s="38"/>
      <c r="N46" s="9"/>
    </row>
    <row r="47" spans="1:29" ht="24.75" customHeight="1" x14ac:dyDescent="0.25">
      <c r="A47" s="1"/>
      <c r="B47" s="12"/>
      <c r="C47" s="13"/>
      <c r="D47" s="13"/>
      <c r="E47" s="13"/>
      <c r="F47" s="13"/>
      <c r="G47" s="13"/>
      <c r="H47" s="9"/>
      <c r="I47" s="9"/>
      <c r="J47" s="13"/>
      <c r="K47" s="13"/>
      <c r="L47" s="13"/>
      <c r="M47" s="13"/>
      <c r="N47" s="9"/>
    </row>
    <row r="48" spans="1:29" ht="27.75" customHeight="1" thickBot="1" x14ac:dyDescent="0.3">
      <c r="A48" s="1"/>
      <c r="B48" s="12"/>
      <c r="C48" s="13"/>
      <c r="D48" s="13"/>
      <c r="E48" s="13"/>
      <c r="F48" s="13"/>
      <c r="G48" s="13"/>
      <c r="H48" s="9"/>
      <c r="I48" s="9"/>
      <c r="J48" s="13"/>
      <c r="K48" s="13"/>
      <c r="L48" s="13"/>
      <c r="M48" s="13"/>
      <c r="N48" s="9"/>
    </row>
    <row r="49" spans="1:29" ht="50.1" customHeight="1" thickBot="1" x14ac:dyDescent="0.3">
      <c r="A49" s="1"/>
      <c r="B49" s="4" t="s">
        <v>25</v>
      </c>
      <c r="C49" s="45" t="s">
        <v>90</v>
      </c>
      <c r="D49" s="46" t="s">
        <v>192</v>
      </c>
      <c r="E49" s="46" t="s">
        <v>205</v>
      </c>
      <c r="F49" s="130" t="s">
        <v>204</v>
      </c>
      <c r="G49" s="71" t="s">
        <v>200</v>
      </c>
      <c r="H49"/>
      <c r="I49" s="9"/>
      <c r="J49" s="45" t="s">
        <v>201</v>
      </c>
      <c r="K49" s="81" t="s">
        <v>203</v>
      </c>
      <c r="L49" s="132"/>
      <c r="M49" s="132"/>
      <c r="N49" s="9"/>
    </row>
    <row r="50" spans="1:29" s="8" customFormat="1" ht="18" customHeight="1" x14ac:dyDescent="0.25">
      <c r="A50" s="23"/>
      <c r="B50" s="26" t="s">
        <v>6</v>
      </c>
      <c r="C50" s="176">
        <v>100</v>
      </c>
      <c r="D50" s="175">
        <v>100</v>
      </c>
      <c r="E50" s="175">
        <v>100</v>
      </c>
      <c r="F50" s="174">
        <v>100</v>
      </c>
      <c r="G50" s="173">
        <v>100</v>
      </c>
      <c r="H50" s="5"/>
      <c r="I50" s="67"/>
      <c r="J50" s="172">
        <v>100</v>
      </c>
      <c r="K50" s="171">
        <f t="shared" ref="K50:K58" si="3">+IF(ISERROR(J50-D50),"*",(J50-D50))</f>
        <v>0</v>
      </c>
      <c r="L50" s="211"/>
      <c r="M50" s="210"/>
      <c r="N50" s="67"/>
      <c r="V50" s="94"/>
      <c r="W50" s="94"/>
      <c r="X50" s="94"/>
      <c r="Y50" s="94"/>
      <c r="Z50" s="94"/>
      <c r="AA50" s="94"/>
      <c r="AB50" s="94"/>
      <c r="AC50" s="94"/>
    </row>
    <row r="51" spans="1:29" s="8" customFormat="1" ht="18" customHeight="1" x14ac:dyDescent="0.25">
      <c r="A51" s="23"/>
      <c r="B51" s="24" t="s">
        <v>7</v>
      </c>
      <c r="C51" s="162" t="s">
        <v>91</v>
      </c>
      <c r="D51" s="161" t="s">
        <v>91</v>
      </c>
      <c r="E51" s="161" t="s">
        <v>207</v>
      </c>
      <c r="F51" s="160">
        <v>8.3000000000000007</v>
      </c>
      <c r="G51" s="159">
        <v>2.8</v>
      </c>
      <c r="H51" s="5"/>
      <c r="I51" s="67"/>
      <c r="J51" s="158">
        <v>1.1000000000000001</v>
      </c>
      <c r="K51" s="170" t="str">
        <f t="shared" si="3"/>
        <v>*</v>
      </c>
      <c r="L51" s="209"/>
      <c r="M51" s="208"/>
      <c r="N51" s="67"/>
      <c r="V51" s="94"/>
      <c r="W51" s="94"/>
      <c r="X51" s="94"/>
      <c r="Y51" s="94"/>
      <c r="Z51" s="94"/>
      <c r="AA51" s="94"/>
      <c r="AB51" s="94"/>
      <c r="AC51" s="94"/>
    </row>
    <row r="52" spans="1:29" s="8" customFormat="1" ht="18" customHeight="1" x14ac:dyDescent="0.25">
      <c r="A52" s="23"/>
      <c r="B52" s="24" t="s">
        <v>8</v>
      </c>
      <c r="C52" s="162" t="s">
        <v>91</v>
      </c>
      <c r="D52" s="161" t="s">
        <v>91</v>
      </c>
      <c r="E52" s="161" t="s">
        <v>207</v>
      </c>
      <c r="F52" s="160">
        <v>1.8</v>
      </c>
      <c r="G52" s="159">
        <v>3.3</v>
      </c>
      <c r="H52" s="35"/>
      <c r="I52" s="69"/>
      <c r="J52" s="158">
        <v>2.2999999999999998</v>
      </c>
      <c r="K52" s="170" t="str">
        <f t="shared" si="3"/>
        <v>*</v>
      </c>
      <c r="L52" s="209"/>
      <c r="M52" s="208"/>
      <c r="N52" s="67"/>
      <c r="V52" s="94"/>
      <c r="W52" s="94"/>
      <c r="X52" s="94"/>
      <c r="Y52" s="94"/>
      <c r="Z52" s="94"/>
      <c r="AA52" s="94"/>
      <c r="AB52" s="94"/>
      <c r="AC52" s="94"/>
    </row>
    <row r="53" spans="1:29" s="8" customFormat="1" ht="18" customHeight="1" x14ac:dyDescent="0.25">
      <c r="A53" s="23"/>
      <c r="B53" s="24" t="s">
        <v>9</v>
      </c>
      <c r="C53" s="162" t="s">
        <v>91</v>
      </c>
      <c r="D53" s="161" t="s">
        <v>91</v>
      </c>
      <c r="E53" s="161" t="s">
        <v>207</v>
      </c>
      <c r="F53" s="160">
        <v>15.2</v>
      </c>
      <c r="G53" s="159">
        <v>7.3</v>
      </c>
      <c r="H53" s="35"/>
      <c r="I53" s="69"/>
      <c r="J53" s="158">
        <v>11</v>
      </c>
      <c r="K53" s="170" t="str">
        <f t="shared" si="3"/>
        <v>*</v>
      </c>
      <c r="L53" s="209"/>
      <c r="M53" s="208"/>
      <c r="N53" s="67"/>
      <c r="V53" s="94"/>
      <c r="W53" s="94"/>
      <c r="X53" s="94"/>
      <c r="Y53" s="94"/>
      <c r="Z53" s="94"/>
      <c r="AA53" s="94"/>
      <c r="AB53" s="94"/>
      <c r="AC53" s="94"/>
    </row>
    <row r="54" spans="1:29" s="8" customFormat="1" ht="18" customHeight="1" x14ac:dyDescent="0.25">
      <c r="A54" s="23"/>
      <c r="B54" s="24" t="s">
        <v>10</v>
      </c>
      <c r="C54" s="162">
        <v>44.832748516087825</v>
      </c>
      <c r="D54" s="161">
        <v>38.389469495983583</v>
      </c>
      <c r="E54" s="161">
        <v>46.7</v>
      </c>
      <c r="F54" s="160">
        <v>45.7</v>
      </c>
      <c r="G54" s="159">
        <v>42.9</v>
      </c>
      <c r="H54" s="35"/>
      <c r="I54" s="69"/>
      <c r="J54" s="158">
        <v>53.6</v>
      </c>
      <c r="K54" s="170">
        <f t="shared" si="3"/>
        <v>15.210530504016418</v>
      </c>
      <c r="L54" s="209"/>
      <c r="M54" s="208"/>
      <c r="N54" s="67"/>
      <c r="V54" s="94"/>
      <c r="W54" s="94"/>
      <c r="X54" s="94"/>
      <c r="Y54" s="94"/>
      <c r="Z54" s="94"/>
      <c r="AA54" s="94"/>
      <c r="AB54" s="94"/>
      <c r="AC54" s="94"/>
    </row>
    <row r="55" spans="1:29" s="8" customFormat="1" ht="18" customHeight="1" x14ac:dyDescent="0.25">
      <c r="A55" s="23"/>
      <c r="B55" s="24" t="s">
        <v>11</v>
      </c>
      <c r="C55" s="162" t="s">
        <v>91</v>
      </c>
      <c r="D55" s="161" t="s">
        <v>91</v>
      </c>
      <c r="E55" s="161" t="s">
        <v>207</v>
      </c>
      <c r="F55" s="160">
        <v>9.3000000000000007</v>
      </c>
      <c r="G55" s="159">
        <v>12.4</v>
      </c>
      <c r="H55" s="35"/>
      <c r="I55" s="69"/>
      <c r="J55" s="158">
        <v>8.9</v>
      </c>
      <c r="K55" s="170" t="str">
        <f t="shared" si="3"/>
        <v>*</v>
      </c>
      <c r="L55" s="209"/>
      <c r="M55" s="208"/>
      <c r="N55" s="67"/>
      <c r="V55" s="94"/>
      <c r="W55" s="94"/>
      <c r="X55" s="94"/>
      <c r="Y55" s="94"/>
      <c r="Z55" s="94"/>
      <c r="AA55" s="94"/>
      <c r="AB55" s="94"/>
      <c r="AC55" s="94"/>
    </row>
    <row r="56" spans="1:29" s="8" customFormat="1" ht="18" customHeight="1" x14ac:dyDescent="0.25">
      <c r="A56" s="23"/>
      <c r="B56" s="24" t="s">
        <v>12</v>
      </c>
      <c r="C56" s="162" t="s">
        <v>91</v>
      </c>
      <c r="D56" s="161" t="s">
        <v>91</v>
      </c>
      <c r="E56" s="161" t="s">
        <v>207</v>
      </c>
      <c r="F56" s="160">
        <v>12.8</v>
      </c>
      <c r="G56" s="159">
        <v>15.4</v>
      </c>
      <c r="H56" s="35"/>
      <c r="I56" s="69"/>
      <c r="J56" s="158">
        <v>12.7</v>
      </c>
      <c r="K56" s="170" t="str">
        <f t="shared" si="3"/>
        <v>*</v>
      </c>
      <c r="L56" s="209"/>
      <c r="M56" s="208"/>
      <c r="N56" s="67"/>
      <c r="V56" s="94"/>
      <c r="W56" s="94"/>
      <c r="X56" s="94"/>
      <c r="Y56" s="94"/>
      <c r="Z56" s="94"/>
      <c r="AA56" s="94"/>
      <c r="AB56" s="94"/>
      <c r="AC56" s="94"/>
    </row>
    <row r="57" spans="1:29" s="8" customFormat="1" ht="18" customHeight="1" x14ac:dyDescent="0.25">
      <c r="A57" s="23"/>
      <c r="B57" s="24" t="s">
        <v>13</v>
      </c>
      <c r="C57" s="162" t="s">
        <v>91</v>
      </c>
      <c r="D57" s="161" t="s">
        <v>91</v>
      </c>
      <c r="E57" s="161" t="s">
        <v>207</v>
      </c>
      <c r="F57" s="160">
        <v>1.7</v>
      </c>
      <c r="G57" s="159">
        <v>10</v>
      </c>
      <c r="H57" s="35"/>
      <c r="I57" s="69"/>
      <c r="J57" s="158">
        <v>4.8</v>
      </c>
      <c r="K57" s="170" t="str">
        <f t="shared" si="3"/>
        <v>*</v>
      </c>
      <c r="L57" s="209"/>
      <c r="M57" s="208"/>
      <c r="N57" s="67"/>
      <c r="V57" s="94"/>
      <c r="W57" s="94"/>
      <c r="X57" s="94"/>
      <c r="Y57" s="94"/>
      <c r="Z57" s="94"/>
      <c r="AA57" s="94"/>
      <c r="AB57" s="94"/>
      <c r="AC57" s="94"/>
    </row>
    <row r="58" spans="1:29" s="8" customFormat="1" ht="18" customHeight="1" thickBot="1" x14ac:dyDescent="0.3">
      <c r="A58" s="23"/>
      <c r="B58" s="25" t="s">
        <v>14</v>
      </c>
      <c r="C58" s="156" t="s">
        <v>91</v>
      </c>
      <c r="D58" s="155" t="s">
        <v>91</v>
      </c>
      <c r="E58" s="155" t="s">
        <v>207</v>
      </c>
      <c r="F58" s="154">
        <v>5.2</v>
      </c>
      <c r="G58" s="153">
        <v>5.9</v>
      </c>
      <c r="H58" s="35"/>
      <c r="I58" s="69"/>
      <c r="J58" s="152">
        <v>5.7</v>
      </c>
      <c r="K58" s="169" t="str">
        <f t="shared" si="3"/>
        <v>*</v>
      </c>
      <c r="L58" s="209"/>
      <c r="M58" s="208"/>
      <c r="N58" s="67"/>
      <c r="V58" s="94"/>
      <c r="W58" s="94"/>
      <c r="X58" s="94"/>
      <c r="Y58" s="94"/>
      <c r="Z58" s="94"/>
      <c r="AA58" s="94"/>
      <c r="AB58" s="94"/>
      <c r="AC58" s="94"/>
    </row>
    <row r="59" spans="1:29" ht="12.95" customHeight="1" x14ac:dyDescent="0.25">
      <c r="A59" s="1"/>
      <c r="B59" s="44" t="s">
        <v>66</v>
      </c>
      <c r="C59" s="38"/>
      <c r="D59" s="38"/>
      <c r="E59" s="38"/>
      <c r="F59" s="38"/>
      <c r="G59" s="38"/>
      <c r="H59" s="36"/>
      <c r="I59" s="70"/>
      <c r="J59" s="38"/>
      <c r="K59" s="38"/>
      <c r="L59" s="129"/>
      <c r="M59" s="38"/>
      <c r="N59" s="9"/>
    </row>
    <row r="60" spans="1:29" ht="12.95" customHeight="1" x14ac:dyDescent="0.25">
      <c r="A60" s="1"/>
      <c r="B60" s="125" t="s">
        <v>178</v>
      </c>
      <c r="C60" s="38"/>
      <c r="D60" s="38"/>
      <c r="E60" s="38"/>
      <c r="F60" s="38"/>
      <c r="G60" s="38"/>
      <c r="H60" s="36"/>
      <c r="I60" s="70"/>
      <c r="J60" s="38"/>
      <c r="K60" s="38"/>
      <c r="L60" s="129"/>
      <c r="M60" s="38"/>
      <c r="N60" s="9"/>
    </row>
    <row r="61" spans="1:29" ht="24.75" customHeight="1" thickBot="1" x14ac:dyDescent="0.3">
      <c r="A61" s="1"/>
      <c r="B61" s="12"/>
      <c r="C61" s="13"/>
      <c r="D61" s="13"/>
      <c r="E61" s="13"/>
      <c r="F61" s="13"/>
      <c r="G61" s="13"/>
      <c r="H61" s="9"/>
      <c r="I61" s="9"/>
      <c r="J61" s="13"/>
      <c r="K61" s="13"/>
      <c r="L61" s="13"/>
      <c r="M61" s="13"/>
      <c r="N61" s="9"/>
    </row>
    <row r="62" spans="1:29" ht="50.1" customHeight="1" thickBot="1" x14ac:dyDescent="0.3">
      <c r="A62" s="1"/>
      <c r="B62" s="4" t="s">
        <v>15</v>
      </c>
      <c r="C62" s="45" t="s">
        <v>90</v>
      </c>
      <c r="D62" s="46" t="s">
        <v>192</v>
      </c>
      <c r="E62" s="46" t="s">
        <v>205</v>
      </c>
      <c r="F62" s="130" t="s">
        <v>204</v>
      </c>
      <c r="G62" s="71" t="s">
        <v>200</v>
      </c>
      <c r="H62"/>
      <c r="I62" s="9"/>
      <c r="J62" s="45" t="s">
        <v>201</v>
      </c>
      <c r="K62" s="81" t="s">
        <v>203</v>
      </c>
      <c r="L62" s="132"/>
      <c r="M62" s="132"/>
      <c r="N62" s="9"/>
    </row>
    <row r="63" spans="1:29" s="8" customFormat="1" ht="18" customHeight="1" x14ac:dyDescent="0.25">
      <c r="A63" s="23"/>
      <c r="B63" s="26" t="s">
        <v>6</v>
      </c>
      <c r="C63" s="168">
        <v>2.3151824648340207</v>
      </c>
      <c r="D63" s="167">
        <v>1.7062882518301901</v>
      </c>
      <c r="E63" s="167">
        <v>1</v>
      </c>
      <c r="F63" s="166">
        <v>2</v>
      </c>
      <c r="G63" s="165">
        <v>1.8</v>
      </c>
      <c r="H63" s="5"/>
      <c r="I63" s="67"/>
      <c r="J63" s="164">
        <v>1.8</v>
      </c>
      <c r="K63" s="163">
        <f t="shared" ref="K63:K71" si="4">+IF(ISERROR(J63/D63-1),"*",(J63/D63-1))</f>
        <v>5.4921405025964098E-2</v>
      </c>
      <c r="L63" s="207"/>
      <c r="M63" s="206"/>
      <c r="N63" s="67"/>
      <c r="V63" s="94"/>
      <c r="W63" s="94"/>
      <c r="X63" s="94"/>
      <c r="Y63" s="94"/>
      <c r="Z63" s="94"/>
      <c r="AA63" s="94"/>
      <c r="AB63" s="94"/>
      <c r="AC63" s="94"/>
    </row>
    <row r="64" spans="1:29" s="8" customFormat="1" ht="18" customHeight="1" x14ac:dyDescent="0.25">
      <c r="A64" s="23"/>
      <c r="B64" s="24" t="s">
        <v>7</v>
      </c>
      <c r="C64" s="162" t="s">
        <v>91</v>
      </c>
      <c r="D64" s="161" t="s">
        <v>91</v>
      </c>
      <c r="E64" s="161" t="s">
        <v>207</v>
      </c>
      <c r="F64" s="160">
        <v>1.2</v>
      </c>
      <c r="G64" s="159">
        <v>1.2</v>
      </c>
      <c r="H64" s="35"/>
      <c r="I64" s="69"/>
      <c r="J64" s="158">
        <v>0.4</v>
      </c>
      <c r="K64" s="157" t="str">
        <f t="shared" si="4"/>
        <v>*</v>
      </c>
      <c r="L64" s="205"/>
      <c r="M64" s="177"/>
      <c r="N64" s="67"/>
      <c r="V64" s="94"/>
      <c r="W64" s="94"/>
      <c r="X64" s="94"/>
      <c r="Y64" s="94"/>
      <c r="Z64" s="94"/>
      <c r="AA64" s="94"/>
      <c r="AB64" s="94"/>
      <c r="AC64" s="94"/>
    </row>
    <row r="65" spans="1:29" s="8" customFormat="1" ht="18" customHeight="1" x14ac:dyDescent="0.25">
      <c r="A65" s="23"/>
      <c r="B65" s="24" t="s">
        <v>8</v>
      </c>
      <c r="C65" s="162" t="s">
        <v>91</v>
      </c>
      <c r="D65" s="161" t="s">
        <v>91</v>
      </c>
      <c r="E65" s="161" t="s">
        <v>207</v>
      </c>
      <c r="F65" s="160">
        <v>0.6</v>
      </c>
      <c r="G65" s="159">
        <v>0.6</v>
      </c>
      <c r="H65" s="35"/>
      <c r="I65" s="69"/>
      <c r="J65" s="158">
        <v>0.8</v>
      </c>
      <c r="K65" s="157" t="str">
        <f t="shared" si="4"/>
        <v>*</v>
      </c>
      <c r="L65" s="205"/>
      <c r="M65" s="177"/>
      <c r="N65" s="67"/>
      <c r="V65" s="94"/>
      <c r="W65" s="94"/>
      <c r="X65" s="94"/>
      <c r="Y65" s="94"/>
      <c r="Z65" s="94"/>
      <c r="AA65" s="94"/>
      <c r="AB65" s="94"/>
      <c r="AC65" s="94"/>
    </row>
    <row r="66" spans="1:29" s="8" customFormat="1" ht="18" customHeight="1" x14ac:dyDescent="0.25">
      <c r="A66" s="23"/>
      <c r="B66" s="24" t="s">
        <v>9</v>
      </c>
      <c r="C66" s="162" t="s">
        <v>91</v>
      </c>
      <c r="D66" s="161" t="s">
        <v>91</v>
      </c>
      <c r="E66" s="161" t="s">
        <v>207</v>
      </c>
      <c r="F66" s="160">
        <v>1.5</v>
      </c>
      <c r="G66" s="159">
        <v>0.8</v>
      </c>
      <c r="H66" s="35"/>
      <c r="I66" s="69"/>
      <c r="J66" s="158">
        <v>1</v>
      </c>
      <c r="K66" s="157" t="str">
        <f t="shared" si="4"/>
        <v>*</v>
      </c>
      <c r="L66" s="205"/>
      <c r="M66" s="177"/>
      <c r="N66" s="67"/>
      <c r="V66" s="94"/>
      <c r="W66" s="94"/>
      <c r="X66" s="94"/>
      <c r="Y66" s="94"/>
      <c r="Z66" s="94"/>
      <c r="AA66" s="94"/>
      <c r="AB66" s="94"/>
      <c r="AC66" s="94"/>
    </row>
    <row r="67" spans="1:29" s="8" customFormat="1" ht="18" customHeight="1" x14ac:dyDescent="0.25">
      <c r="A67" s="23"/>
      <c r="B67" s="24" t="s">
        <v>10</v>
      </c>
      <c r="C67" s="162">
        <v>4.8138903782068709</v>
      </c>
      <c r="D67" s="161">
        <v>2.5710534270941818</v>
      </c>
      <c r="E67" s="161" t="s">
        <v>206</v>
      </c>
      <c r="F67" s="160">
        <v>3.5</v>
      </c>
      <c r="G67" s="159">
        <v>2</v>
      </c>
      <c r="H67" s="35"/>
      <c r="I67" s="69"/>
      <c r="J67" s="158">
        <v>3.7</v>
      </c>
      <c r="K67" s="157">
        <f t="shared" si="4"/>
        <v>0.43909883824614249</v>
      </c>
      <c r="L67" s="205"/>
      <c r="M67" s="177"/>
      <c r="N67" s="67"/>
      <c r="V67" s="94"/>
      <c r="W67" s="94"/>
      <c r="X67" s="94"/>
      <c r="Y67" s="94"/>
      <c r="Z67" s="94"/>
      <c r="AA67" s="94"/>
      <c r="AB67" s="94"/>
      <c r="AC67" s="94"/>
    </row>
    <row r="68" spans="1:29" s="8" customFormat="1" ht="18" customHeight="1" x14ac:dyDescent="0.25">
      <c r="A68" s="23"/>
      <c r="B68" s="24" t="s">
        <v>11</v>
      </c>
      <c r="C68" s="162" t="s">
        <v>91</v>
      </c>
      <c r="D68" s="161" t="s">
        <v>91</v>
      </c>
      <c r="E68" s="161" t="s">
        <v>207</v>
      </c>
      <c r="F68" s="160">
        <v>1.8</v>
      </c>
      <c r="G68" s="159">
        <v>2.6</v>
      </c>
      <c r="H68" s="35"/>
      <c r="I68" s="69"/>
      <c r="J68" s="158">
        <v>1.2</v>
      </c>
      <c r="K68" s="157" t="str">
        <f t="shared" si="4"/>
        <v>*</v>
      </c>
      <c r="L68" s="205"/>
      <c r="M68" s="177"/>
      <c r="N68" s="67"/>
      <c r="V68" s="94"/>
      <c r="W68" s="94"/>
      <c r="X68" s="94"/>
      <c r="Y68" s="94"/>
      <c r="Z68" s="94"/>
      <c r="AA68" s="94"/>
      <c r="AB68" s="94"/>
      <c r="AC68" s="94"/>
    </row>
    <row r="69" spans="1:29" s="8" customFormat="1" ht="18" customHeight="1" x14ac:dyDescent="0.25">
      <c r="A69" s="23"/>
      <c r="B69" s="24" t="s">
        <v>12</v>
      </c>
      <c r="C69" s="162" t="s">
        <v>91</v>
      </c>
      <c r="D69" s="161" t="s">
        <v>91</v>
      </c>
      <c r="E69" s="161" t="s">
        <v>207</v>
      </c>
      <c r="F69" s="160">
        <v>1.5</v>
      </c>
      <c r="G69" s="159">
        <v>3.4</v>
      </c>
      <c r="H69" s="35"/>
      <c r="I69" s="69"/>
      <c r="J69" s="158">
        <v>1.2</v>
      </c>
      <c r="K69" s="157" t="str">
        <f t="shared" si="4"/>
        <v>*</v>
      </c>
      <c r="L69" s="205"/>
      <c r="M69" s="177"/>
      <c r="N69" s="67"/>
      <c r="V69" s="94"/>
      <c r="W69" s="94"/>
      <c r="X69" s="94"/>
      <c r="Y69" s="94"/>
      <c r="Z69" s="94"/>
      <c r="AA69" s="94"/>
      <c r="AB69" s="94"/>
      <c r="AC69" s="94"/>
    </row>
    <row r="70" spans="1:29" s="8" customFormat="1" ht="18" customHeight="1" x14ac:dyDescent="0.25">
      <c r="A70" s="23"/>
      <c r="B70" s="24" t="s">
        <v>13</v>
      </c>
      <c r="C70" s="162" t="s">
        <v>91</v>
      </c>
      <c r="D70" s="161" t="s">
        <v>91</v>
      </c>
      <c r="E70" s="161" t="s">
        <v>207</v>
      </c>
      <c r="F70" s="160">
        <v>0.7</v>
      </c>
      <c r="G70" s="159">
        <v>1.5</v>
      </c>
      <c r="H70" s="35"/>
      <c r="I70" s="69"/>
      <c r="J70" s="158">
        <v>1.8</v>
      </c>
      <c r="K70" s="157" t="str">
        <f t="shared" si="4"/>
        <v>*</v>
      </c>
      <c r="L70" s="205"/>
      <c r="M70" s="177"/>
      <c r="N70" s="67"/>
      <c r="V70" s="94"/>
      <c r="W70" s="94"/>
      <c r="X70" s="94"/>
      <c r="Y70" s="94"/>
      <c r="Z70" s="94"/>
      <c r="AA70" s="94"/>
      <c r="AB70" s="94"/>
      <c r="AC70" s="94"/>
    </row>
    <row r="71" spans="1:29" s="8" customFormat="1" ht="18" customHeight="1" thickBot="1" x14ac:dyDescent="0.3">
      <c r="A71" s="23"/>
      <c r="B71" s="25" t="s">
        <v>14</v>
      </c>
      <c r="C71" s="156" t="s">
        <v>91</v>
      </c>
      <c r="D71" s="155" t="s">
        <v>91</v>
      </c>
      <c r="E71" s="155" t="s">
        <v>207</v>
      </c>
      <c r="F71" s="154">
        <v>0.5</v>
      </c>
      <c r="G71" s="153">
        <v>0.6</v>
      </c>
      <c r="H71" s="35"/>
      <c r="I71" s="69"/>
      <c r="J71" s="152">
        <v>0.5</v>
      </c>
      <c r="K71" s="151" t="str">
        <f t="shared" si="4"/>
        <v>*</v>
      </c>
      <c r="L71" s="205"/>
      <c r="M71" s="177"/>
      <c r="N71" s="67"/>
      <c r="V71" s="94"/>
      <c r="W71" s="94"/>
      <c r="X71" s="94"/>
      <c r="Y71" s="94"/>
      <c r="Z71" s="94"/>
      <c r="AA71" s="94"/>
      <c r="AB71" s="94"/>
      <c r="AC71" s="94"/>
    </row>
    <row r="72" spans="1:29" s="8" customFormat="1" ht="12.95" customHeight="1" x14ac:dyDescent="0.25">
      <c r="A72" s="23"/>
      <c r="B72" s="44" t="s">
        <v>66</v>
      </c>
      <c r="C72" s="178"/>
      <c r="D72" s="178"/>
      <c r="E72" s="178"/>
      <c r="F72" s="178"/>
      <c r="G72" s="178"/>
      <c r="H72" s="35"/>
      <c r="I72" s="69"/>
      <c r="J72" s="178"/>
      <c r="K72" s="177"/>
      <c r="L72" s="205"/>
      <c r="M72" s="177"/>
      <c r="N72" s="67"/>
      <c r="V72" s="94"/>
      <c r="W72" s="94"/>
      <c r="X72" s="94"/>
      <c r="Y72" s="94"/>
      <c r="Z72" s="94"/>
      <c r="AA72" s="94"/>
      <c r="AB72" s="94"/>
      <c r="AC72" s="94"/>
    </row>
    <row r="73" spans="1:29" ht="19.5" customHeight="1" x14ac:dyDescent="0.25">
      <c r="A73" s="9"/>
      <c r="B73" s="125" t="s">
        <v>178</v>
      </c>
      <c r="C73" s="129"/>
      <c r="D73" s="129"/>
      <c r="E73" s="129"/>
      <c r="F73" s="129"/>
      <c r="G73" s="129"/>
      <c r="H73" s="70"/>
      <c r="I73" s="70"/>
      <c r="J73" s="129"/>
      <c r="K73" s="129"/>
      <c r="L73" s="129"/>
      <c r="M73" s="129"/>
      <c r="N73" s="9"/>
    </row>
  </sheetData>
  <conditionalFormatting sqref="K42:M42">
    <cfRule type="cellIs" dxfId="14" priority="14" operator="lessThan">
      <formula>0.02</formula>
    </cfRule>
    <cfRule type="cellIs" dxfId="13" priority="15" operator="greaterThan">
      <formula>0.02</formula>
    </cfRule>
  </conditionalFormatting>
  <conditionalFormatting sqref="L22:M22">
    <cfRule type="cellIs" dxfId="12" priority="13" operator="between">
      <formula>-0.01</formula>
      <formula>0.01</formula>
    </cfRule>
  </conditionalFormatting>
  <conditionalFormatting sqref="K63:M72 K43:M45 K36:M41">
    <cfRule type="cellIs" dxfId="11" priority="10" operator="greaterThanOrEqual">
      <formula>0.001</formula>
    </cfRule>
    <cfRule type="cellIs" dxfId="10" priority="11" operator="lessThanOrEqual">
      <formula>0.001</formula>
    </cfRule>
    <cfRule type="cellIs" dxfId="9" priority="12" operator="equal">
      <formula>0</formula>
    </cfRule>
  </conditionalFormatting>
  <conditionalFormatting sqref="W15 K50:M58 K23:M31">
    <cfRule type="cellIs" dxfId="8" priority="7" operator="lessThan">
      <formula>-0.01</formula>
    </cfRule>
    <cfRule type="cellIs" dxfId="7" priority="8" operator="greaterThan">
      <formula>0.01</formula>
    </cfRule>
    <cfRule type="cellIs" dxfId="6" priority="9" operator="between">
      <formula>-0.01</formula>
      <formula>0.01</formula>
    </cfRule>
  </conditionalFormatting>
  <conditionalFormatting sqref="K6:L16">
    <cfRule type="cellIs" dxfId="5" priority="4" operator="equal">
      <formula>0</formula>
    </cfRule>
    <cfRule type="cellIs" dxfId="4" priority="5" operator="lessThanOrEqual">
      <formula>0.001</formula>
    </cfRule>
    <cfRule type="cellIs" dxfId="3" priority="6" operator="greaterThanOrEqual">
      <formula>0.001</formula>
    </cfRule>
  </conditionalFormatting>
  <conditionalFormatting sqref="P15">
    <cfRule type="cellIs" dxfId="2" priority="1" operator="lessThan">
      <formula>-0.01</formula>
    </cfRule>
    <cfRule type="cellIs" dxfId="1" priority="2" operator="greaterThan">
      <formula>0.01</formula>
    </cfRule>
    <cfRule type="cellIs" dxfId="0"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49" fitToWidth="0" orientation="portrait" r:id="rId1"/>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22"/>
  <sheetViews>
    <sheetView showGridLines="0" showRowColHeaders="0" zoomScale="59" zoomScaleNormal="70" workbookViewId="0"/>
  </sheetViews>
  <sheetFormatPr baseColWidth="10" defaultColWidth="11.42578125" defaultRowHeight="15" x14ac:dyDescent="0.25"/>
  <cols>
    <col min="1" max="1" width="8.140625" style="6" customWidth="1"/>
    <col min="2" max="2" width="16.140625" style="6" customWidth="1"/>
    <col min="3" max="3" width="45" style="6" customWidth="1"/>
    <col min="4" max="4" width="22" style="6" customWidth="1"/>
    <col min="5" max="5" width="15.7109375" style="6" customWidth="1"/>
    <col min="6" max="6" width="21.42578125" style="6" bestFit="1" customWidth="1"/>
    <col min="7" max="7" width="22" style="6" customWidth="1"/>
    <col min="8" max="8" width="15.7109375" style="6" customWidth="1"/>
    <col min="9" max="9" width="21.42578125" style="6" bestFit="1" customWidth="1"/>
    <col min="10" max="10" width="22" style="6" customWidth="1"/>
    <col min="11" max="11" width="15.7109375" style="6" customWidth="1"/>
    <col min="12" max="12" width="21.42578125" style="6" bestFit="1" customWidth="1"/>
    <col min="13" max="14" width="11.42578125" style="6"/>
    <col min="15" max="16" width="11.42578125" style="242"/>
    <col min="17" max="17" width="1.5703125" style="242" customWidth="1"/>
    <col min="18" max="19" width="9.85546875" style="242" customWidth="1"/>
    <col min="20" max="20" width="3.85546875" style="242" customWidth="1"/>
    <col min="21" max="22" width="11.42578125" style="6"/>
    <col min="23" max="23" width="2.7109375" style="6" customWidth="1"/>
    <col min="24" max="16384" width="11.42578125" style="6"/>
  </cols>
  <sheetData>
    <row r="1" spans="1:67" customFormat="1" ht="15.75" thickBot="1" x14ac:dyDescent="0.3">
      <c r="N1" s="6"/>
      <c r="O1" s="242"/>
      <c r="P1" s="242"/>
      <c r="Q1" s="242"/>
      <c r="R1" s="242"/>
      <c r="S1" s="242"/>
      <c r="T1" s="242"/>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row>
    <row r="2" spans="1:67" customFormat="1" ht="31.5" customHeight="1" thickBot="1" x14ac:dyDescent="0.35">
      <c r="B2" s="39"/>
      <c r="C2" s="39"/>
      <c r="D2" s="349"/>
      <c r="E2" s="350"/>
      <c r="F2" s="351"/>
      <c r="G2" s="352"/>
      <c r="H2" s="353"/>
      <c r="I2" s="354"/>
      <c r="J2" s="345"/>
      <c r="K2" s="346"/>
      <c r="L2" s="346"/>
      <c r="N2" s="6"/>
      <c r="O2" s="356"/>
      <c r="P2" s="356"/>
      <c r="Q2" s="242"/>
      <c r="R2" s="356"/>
      <c r="S2" s="356"/>
      <c r="T2" s="242"/>
      <c r="U2" s="355"/>
      <c r="V2" s="355"/>
      <c r="W2" s="6"/>
      <c r="X2" s="355"/>
      <c r="Y2" s="355"/>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row>
    <row r="3" spans="1:67" customFormat="1" ht="24.75" customHeight="1" thickBot="1" x14ac:dyDescent="0.35">
      <c r="B3" s="40"/>
      <c r="C3" s="39"/>
      <c r="D3" s="42" t="s">
        <v>62</v>
      </c>
      <c r="E3" s="42" t="s">
        <v>63</v>
      </c>
      <c r="F3" s="42" t="s">
        <v>64</v>
      </c>
      <c r="G3" s="42" t="s">
        <v>62</v>
      </c>
      <c r="H3" s="42" t="s">
        <v>63</v>
      </c>
      <c r="I3" s="42" t="s">
        <v>64</v>
      </c>
      <c r="J3" s="42" t="s">
        <v>62</v>
      </c>
      <c r="K3" s="42" t="s">
        <v>63</v>
      </c>
      <c r="L3" s="42" t="s">
        <v>64</v>
      </c>
      <c r="N3" s="6"/>
      <c r="O3" s="356"/>
      <c r="P3" s="356"/>
      <c r="Q3" s="242"/>
      <c r="R3" s="356"/>
      <c r="S3" s="356"/>
      <c r="T3" s="242"/>
      <c r="U3" s="355"/>
      <c r="V3" s="355"/>
      <c r="W3" s="6"/>
      <c r="X3" s="355"/>
      <c r="Y3" s="355"/>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row>
    <row r="4" spans="1:67" customFormat="1" ht="20.25" customHeight="1" x14ac:dyDescent="0.3">
      <c r="B4" s="40"/>
      <c r="C4" s="39"/>
      <c r="D4" s="78"/>
      <c r="E4" s="78"/>
      <c r="F4" s="78"/>
      <c r="G4" s="78"/>
      <c r="H4" s="78"/>
      <c r="I4" s="78"/>
      <c r="J4" s="78"/>
      <c r="K4" s="78"/>
      <c r="L4" s="78"/>
      <c r="N4" s="6"/>
      <c r="O4" s="356"/>
      <c r="P4" s="356"/>
      <c r="Q4" s="242"/>
      <c r="R4" s="356"/>
      <c r="S4" s="356"/>
      <c r="T4" s="242"/>
      <c r="U4" s="355"/>
      <c r="V4" s="355"/>
      <c r="W4" s="6"/>
      <c r="X4" s="355"/>
      <c r="Y4" s="355"/>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row>
    <row r="5" spans="1:67" customFormat="1" ht="20.100000000000001" customHeight="1" thickBot="1" x14ac:dyDescent="0.35">
      <c r="B5" s="343" t="s">
        <v>89</v>
      </c>
      <c r="C5" s="344"/>
      <c r="D5" s="41"/>
      <c r="E5" s="41"/>
      <c r="F5" s="41"/>
      <c r="G5" s="41"/>
      <c r="H5" s="41"/>
      <c r="I5" s="41"/>
      <c r="N5" s="6"/>
      <c r="O5" s="356"/>
      <c r="P5" s="356"/>
      <c r="Q5" s="261"/>
      <c r="R5" s="356"/>
      <c r="S5" s="356"/>
      <c r="T5" s="261"/>
      <c r="U5" s="355"/>
      <c r="V5" s="355"/>
      <c r="W5" s="57"/>
      <c r="X5" s="355"/>
      <c r="Y5" s="355"/>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row>
    <row r="6" spans="1:67" ht="18" customHeight="1" x14ac:dyDescent="0.25">
      <c r="A6"/>
      <c r="B6" s="347" t="s">
        <v>27</v>
      </c>
      <c r="C6" s="348"/>
      <c r="D6" s="260">
        <v>724.91613963999987</v>
      </c>
      <c r="E6" s="254">
        <v>3063.2453820000001</v>
      </c>
      <c r="F6" s="255">
        <v>21.259287810666869</v>
      </c>
      <c r="G6" s="254">
        <v>1627.672950336</v>
      </c>
      <c r="H6" s="254">
        <v>1205.419153348</v>
      </c>
      <c r="I6" s="255">
        <v>37.974592124485241</v>
      </c>
      <c r="J6" s="254">
        <v>2352.5890899759997</v>
      </c>
      <c r="K6" s="254">
        <v>4268.6645353479998</v>
      </c>
      <c r="L6" s="253">
        <v>59.23387993515211</v>
      </c>
      <c r="M6" s="257"/>
      <c r="N6" s="243"/>
      <c r="U6" s="68"/>
      <c r="V6" s="68"/>
      <c r="W6" s="68"/>
      <c r="X6" s="68"/>
      <c r="Y6" s="68"/>
    </row>
    <row r="7" spans="1:67" ht="18" customHeight="1" x14ac:dyDescent="0.25">
      <c r="A7"/>
      <c r="B7" s="337" t="s">
        <v>26</v>
      </c>
      <c r="C7" s="338"/>
      <c r="D7" s="259">
        <v>22.694542870000006</v>
      </c>
      <c r="E7" s="251">
        <v>627.99120000000005</v>
      </c>
      <c r="F7" s="251">
        <v>0.70037354224008763</v>
      </c>
      <c r="G7" s="251">
        <v>7.8351802310000007</v>
      </c>
      <c r="H7" s="251">
        <v>79.021585300000012</v>
      </c>
      <c r="I7" s="251">
        <v>0.18322783451382976</v>
      </c>
      <c r="J7" s="251">
        <v>30.529723101000009</v>
      </c>
      <c r="K7" s="251">
        <v>707.01278530000002</v>
      </c>
      <c r="L7" s="250">
        <v>0.88360137675391737</v>
      </c>
      <c r="M7" s="257"/>
      <c r="N7" s="243"/>
      <c r="O7" s="243"/>
      <c r="P7" s="243"/>
      <c r="R7" s="243"/>
      <c r="S7" s="243"/>
      <c r="U7" s="37"/>
      <c r="V7" s="37"/>
      <c r="X7" s="37"/>
      <c r="Y7" s="37"/>
    </row>
    <row r="8" spans="1:67" ht="18" customHeight="1" x14ac:dyDescent="0.25">
      <c r="A8"/>
      <c r="B8" s="337" t="s">
        <v>18</v>
      </c>
      <c r="C8" s="338"/>
      <c r="D8" s="259">
        <v>263.39231335999995</v>
      </c>
      <c r="E8" s="251">
        <v>1131.924</v>
      </c>
      <c r="F8" s="251">
        <v>8.1285183210546119</v>
      </c>
      <c r="G8" s="251">
        <v>226.1028882</v>
      </c>
      <c r="H8" s="251">
        <v>265.6670297</v>
      </c>
      <c r="I8" s="251">
        <v>5.2874779342403295</v>
      </c>
      <c r="J8" s="251">
        <v>489.49520155999994</v>
      </c>
      <c r="K8" s="251">
        <v>1397.5910297</v>
      </c>
      <c r="L8" s="250">
        <v>13.415996255294942</v>
      </c>
      <c r="M8" s="257"/>
      <c r="N8" s="243"/>
      <c r="O8" s="243"/>
      <c r="P8" s="243"/>
      <c r="R8" s="243"/>
      <c r="S8" s="243"/>
      <c r="U8" s="37"/>
      <c r="V8" s="37"/>
      <c r="X8" s="37"/>
      <c r="Y8" s="37"/>
    </row>
    <row r="9" spans="1:67" ht="18" customHeight="1" x14ac:dyDescent="0.25">
      <c r="A9"/>
      <c r="B9" s="337" t="s">
        <v>179</v>
      </c>
      <c r="C9" s="338"/>
      <c r="D9" s="259">
        <v>48.157463249999999</v>
      </c>
      <c r="E9" s="251">
        <v>510.45400000000001</v>
      </c>
      <c r="F9" s="251">
        <v>1.4862782915059443</v>
      </c>
      <c r="G9" s="251">
        <v>109.87517711</v>
      </c>
      <c r="H9" s="251">
        <v>205.07594272999998</v>
      </c>
      <c r="I9" s="251">
        <v>2.4804757137618174</v>
      </c>
      <c r="J9" s="251">
        <v>158.03264035999999</v>
      </c>
      <c r="K9" s="251">
        <v>715.52994273000002</v>
      </c>
      <c r="L9" s="250">
        <v>3.9667540052677617</v>
      </c>
      <c r="M9" s="257"/>
      <c r="N9" s="243"/>
      <c r="O9" s="243"/>
      <c r="P9" s="243"/>
      <c r="U9" s="37"/>
      <c r="V9" s="37"/>
      <c r="X9" s="37"/>
      <c r="Y9" s="37"/>
    </row>
    <row r="10" spans="1:67" ht="18" customHeight="1" x14ac:dyDescent="0.25">
      <c r="A10"/>
      <c r="B10" s="341" t="s">
        <v>76</v>
      </c>
      <c r="C10" s="342"/>
      <c r="D10" s="259">
        <v>28.896132250000001</v>
      </c>
      <c r="E10" s="251">
        <v>325.11189999999999</v>
      </c>
      <c r="F10" s="251">
        <v>0.89181803137564186</v>
      </c>
      <c r="G10" s="251">
        <v>76.628822499999998</v>
      </c>
      <c r="H10" s="251">
        <v>163.29516498999999</v>
      </c>
      <c r="I10" s="251">
        <v>1.703000610308874</v>
      </c>
      <c r="J10" s="251">
        <v>105.52495475000001</v>
      </c>
      <c r="K10" s="251">
        <v>488.40706498999998</v>
      </c>
      <c r="L10" s="250">
        <v>2.5948186416845158</v>
      </c>
      <c r="M10" s="257"/>
      <c r="N10" s="243"/>
      <c r="O10" s="243"/>
      <c r="P10" s="243"/>
      <c r="U10" s="37"/>
      <c r="V10" s="37"/>
      <c r="X10" s="37"/>
      <c r="Y10" s="37"/>
    </row>
    <row r="11" spans="1:67" ht="18" customHeight="1" x14ac:dyDescent="0.25">
      <c r="A11"/>
      <c r="B11" s="341" t="s">
        <v>180</v>
      </c>
      <c r="C11" s="342"/>
      <c r="D11" s="259">
        <v>6.0712080000000004</v>
      </c>
      <c r="E11" s="251">
        <v>69.982420000000005</v>
      </c>
      <c r="F11" s="251">
        <v>0.18737499952548314</v>
      </c>
      <c r="G11" s="251">
        <v>3.8051887400000002</v>
      </c>
      <c r="H11" s="251">
        <v>18.62784401</v>
      </c>
      <c r="I11" s="251">
        <v>8.8985380321956284E-2</v>
      </c>
      <c r="J11" s="251">
        <v>9.8763967400000006</v>
      </c>
      <c r="K11" s="251">
        <v>88.610264010000009</v>
      </c>
      <c r="L11" s="250">
        <v>0.27636037984743944</v>
      </c>
      <c r="M11" s="257"/>
      <c r="N11" s="243"/>
      <c r="O11" s="243"/>
      <c r="P11" s="243"/>
      <c r="U11" s="37"/>
      <c r="V11" s="37"/>
      <c r="X11" s="37"/>
      <c r="Y11" s="37"/>
    </row>
    <row r="12" spans="1:67" ht="18" customHeight="1" x14ac:dyDescent="0.25">
      <c r="A12"/>
      <c r="B12" s="148" t="s">
        <v>77</v>
      </c>
      <c r="C12" s="149"/>
      <c r="D12" s="259">
        <v>5.1673605</v>
      </c>
      <c r="E12" s="251">
        <v>79.063280000000006</v>
      </c>
      <c r="F12" s="251">
        <v>0.15947965729974994</v>
      </c>
      <c r="G12" s="251">
        <v>27.850117099999999</v>
      </c>
      <c r="H12" s="251">
        <v>20.1057013</v>
      </c>
      <c r="I12" s="251">
        <v>0.65128261210888538</v>
      </c>
      <c r="J12" s="251">
        <v>33.017477599999999</v>
      </c>
      <c r="K12" s="251">
        <v>99.168981300000013</v>
      </c>
      <c r="L12" s="250">
        <v>0.81076226940863538</v>
      </c>
      <c r="M12" s="257"/>
      <c r="N12" s="243"/>
      <c r="O12" s="243"/>
      <c r="P12" s="243"/>
      <c r="U12" s="37"/>
      <c r="V12" s="37"/>
      <c r="X12" s="37"/>
      <c r="Y12" s="37"/>
    </row>
    <row r="13" spans="1:67" ht="18" customHeight="1" x14ac:dyDescent="0.25">
      <c r="A13"/>
      <c r="B13" s="148" t="s">
        <v>185</v>
      </c>
      <c r="C13" s="149"/>
      <c r="D13" s="259">
        <v>8.0227625000000007</v>
      </c>
      <c r="E13" s="251">
        <v>36.296340000000001</v>
      </c>
      <c r="F13" s="251">
        <v>0.24760560330506942</v>
      </c>
      <c r="G13" s="251">
        <v>1.59104877</v>
      </c>
      <c r="H13" s="251">
        <v>3.0472324300000002</v>
      </c>
      <c r="I13" s="251">
        <v>3.7207111022101565E-2</v>
      </c>
      <c r="J13" s="251">
        <v>9.6138112700000011</v>
      </c>
      <c r="K13" s="251">
        <v>39.343572430000002</v>
      </c>
      <c r="L13" s="250">
        <v>0.28481271432717098</v>
      </c>
      <c r="M13" s="257"/>
      <c r="N13" s="243"/>
      <c r="O13" s="243"/>
      <c r="P13" s="243"/>
      <c r="U13" s="37"/>
      <c r="V13" s="37"/>
      <c r="X13" s="37"/>
      <c r="Y13" s="37"/>
    </row>
    <row r="14" spans="1:67" ht="18" customHeight="1" x14ac:dyDescent="0.25">
      <c r="A14"/>
      <c r="B14" s="337" t="s">
        <v>61</v>
      </c>
      <c r="C14" s="338"/>
      <c r="D14" s="259">
        <v>132.11866678999999</v>
      </c>
      <c r="E14" s="251">
        <v>488.47300000000001</v>
      </c>
      <c r="F14" s="251">
        <v>3.6902697004907559</v>
      </c>
      <c r="G14" s="251">
        <v>494.138820818</v>
      </c>
      <c r="H14" s="251">
        <v>375.42073580099998</v>
      </c>
      <c r="I14" s="251">
        <v>11.555571590998857</v>
      </c>
      <c r="J14" s="251">
        <v>626.25748760800002</v>
      </c>
      <c r="K14" s="251">
        <v>863.89373580100005</v>
      </c>
      <c r="L14" s="250">
        <v>15.245841291489613</v>
      </c>
      <c r="M14" s="257"/>
      <c r="N14" s="243"/>
      <c r="O14" s="243"/>
      <c r="P14" s="243"/>
      <c r="U14" s="37"/>
      <c r="V14" s="37"/>
      <c r="X14" s="37"/>
      <c r="Y14" s="37"/>
    </row>
    <row r="15" spans="1:67" ht="18" customHeight="1" x14ac:dyDescent="0.25">
      <c r="A15"/>
      <c r="B15" s="337" t="s">
        <v>16</v>
      </c>
      <c r="C15" s="338"/>
      <c r="D15" s="259">
        <v>240.93127269999999</v>
      </c>
      <c r="E15" s="251">
        <v>230.04560000000001</v>
      </c>
      <c r="F15" s="251">
        <v>6.7295666626631547</v>
      </c>
      <c r="G15" s="251">
        <v>637.46545689999994</v>
      </c>
      <c r="H15" s="251">
        <v>134.19606239999999</v>
      </c>
      <c r="I15" s="251">
        <v>14.907304210186465</v>
      </c>
      <c r="J15" s="251">
        <v>878.39672959999996</v>
      </c>
      <c r="K15" s="251">
        <v>364.2416624</v>
      </c>
      <c r="L15" s="250">
        <v>21.63687087284962</v>
      </c>
      <c r="M15" s="257"/>
      <c r="N15" s="243"/>
      <c r="O15" s="243"/>
      <c r="P15" s="243"/>
      <c r="U15" s="37"/>
      <c r="V15" s="37"/>
      <c r="X15" s="37"/>
      <c r="Y15" s="37"/>
    </row>
    <row r="16" spans="1:67" ht="18" customHeight="1" x14ac:dyDescent="0.25">
      <c r="A16"/>
      <c r="B16" s="337" t="s">
        <v>24</v>
      </c>
      <c r="C16" s="338"/>
      <c r="D16" s="259">
        <v>14.075796720000001</v>
      </c>
      <c r="E16" s="251">
        <v>65.900099999999995</v>
      </c>
      <c r="F16" s="251">
        <v>0.41877918926557878</v>
      </c>
      <c r="G16" s="251">
        <v>118.05952907699999</v>
      </c>
      <c r="H16" s="251">
        <v>114.67879871699999</v>
      </c>
      <c r="I16" s="251">
        <v>2.7608544052266648</v>
      </c>
      <c r="J16" s="251">
        <v>132.13532579700001</v>
      </c>
      <c r="K16" s="251">
        <v>180.57889871699999</v>
      </c>
      <c r="L16" s="250">
        <v>3.1796335944922438</v>
      </c>
      <c r="M16" s="257"/>
      <c r="N16" s="243"/>
      <c r="O16" s="243"/>
      <c r="P16" s="243"/>
      <c r="U16" s="37"/>
      <c r="V16" s="37"/>
      <c r="X16" s="37"/>
      <c r="Y16" s="37"/>
    </row>
    <row r="17" spans="1:25" ht="18" customHeight="1" thickBot="1" x14ac:dyDescent="0.3">
      <c r="A17"/>
      <c r="B17" s="357" t="s">
        <v>65</v>
      </c>
      <c r="C17" s="358"/>
      <c r="D17" s="258">
        <v>3.5460839500000003</v>
      </c>
      <c r="E17" s="249">
        <v>8.4574820000000006</v>
      </c>
      <c r="F17" s="249">
        <v>0.10550210344673698</v>
      </c>
      <c r="G17" s="249">
        <v>34.195898</v>
      </c>
      <c r="H17" s="249">
        <v>31.358998700000001</v>
      </c>
      <c r="I17" s="249">
        <v>0.79968043555727131</v>
      </c>
      <c r="J17" s="249">
        <v>37.741981950000003</v>
      </c>
      <c r="K17" s="249">
        <v>39.8164807</v>
      </c>
      <c r="L17" s="248">
        <v>0.90518253900400825</v>
      </c>
      <c r="M17" s="257"/>
      <c r="N17" s="243"/>
      <c r="O17" s="243"/>
      <c r="P17" s="243"/>
      <c r="U17" s="37"/>
      <c r="V17" s="37"/>
      <c r="X17" s="37"/>
      <c r="Y17" s="37"/>
    </row>
    <row r="18" spans="1:25" ht="18" customHeight="1" x14ac:dyDescent="0.25">
      <c r="A18"/>
      <c r="B18" s="77"/>
      <c r="C18" s="77"/>
      <c r="D18" s="245"/>
      <c r="E18" s="245"/>
      <c r="F18" s="245"/>
      <c r="G18" s="245"/>
      <c r="H18" s="245"/>
      <c r="I18" s="245"/>
      <c r="J18" s="245"/>
      <c r="K18" s="245"/>
      <c r="L18" s="244"/>
      <c r="M18" s="257"/>
      <c r="N18" s="243"/>
      <c r="O18" s="243"/>
      <c r="P18" s="243"/>
      <c r="U18" s="37"/>
      <c r="V18" s="37"/>
      <c r="X18" s="37"/>
      <c r="Y18" s="37"/>
    </row>
    <row r="19" spans="1:25" ht="20.100000000000001" customHeight="1" thickBot="1" x14ac:dyDescent="0.35">
      <c r="A19"/>
      <c r="B19" s="343" t="s">
        <v>195</v>
      </c>
      <c r="C19" s="344"/>
      <c r="D19"/>
      <c r="E19"/>
      <c r="F19"/>
      <c r="G19"/>
      <c r="H19"/>
      <c r="I19"/>
      <c r="J19"/>
      <c r="K19"/>
      <c r="L19"/>
      <c r="M19" s="257"/>
      <c r="N19" s="243"/>
      <c r="U19" s="68"/>
      <c r="V19" s="68"/>
      <c r="X19" s="68"/>
      <c r="Y19" s="68"/>
    </row>
    <row r="20" spans="1:25" ht="18" customHeight="1" x14ac:dyDescent="0.25">
      <c r="A20"/>
      <c r="B20" s="333" t="s">
        <v>27</v>
      </c>
      <c r="C20" s="334"/>
      <c r="D20" s="260">
        <v>471.90271371</v>
      </c>
      <c r="E20" s="254">
        <v>2319.246126</v>
      </c>
      <c r="F20" s="255">
        <v>13.888488999723158</v>
      </c>
      <c r="G20" s="254">
        <v>1406.033482839</v>
      </c>
      <c r="H20" s="254">
        <v>1287.219626389</v>
      </c>
      <c r="I20" s="255">
        <v>32.806911094754931</v>
      </c>
      <c r="J20" s="254">
        <v>1877.936196549</v>
      </c>
      <c r="K20" s="254">
        <v>3606.465752389</v>
      </c>
      <c r="L20" s="253">
        <v>46.695400094478089</v>
      </c>
      <c r="M20" s="257"/>
      <c r="N20" s="243"/>
      <c r="U20" s="68"/>
      <c r="V20" s="68"/>
      <c r="X20" s="68"/>
      <c r="Y20" s="68"/>
    </row>
    <row r="21" spans="1:25" ht="18" customHeight="1" x14ac:dyDescent="0.25">
      <c r="A21"/>
      <c r="B21" s="335" t="s">
        <v>26</v>
      </c>
      <c r="C21" s="336"/>
      <c r="D21" s="259">
        <v>13.341858609999999</v>
      </c>
      <c r="E21" s="251">
        <v>498.81439999999998</v>
      </c>
      <c r="F21" s="251">
        <v>0.41172067212090729</v>
      </c>
      <c r="G21" s="251">
        <v>12.510473300999999</v>
      </c>
      <c r="H21" s="251">
        <v>138.52718554</v>
      </c>
      <c r="I21" s="251">
        <v>0.29256084277626793</v>
      </c>
      <c r="J21" s="251">
        <v>25.852331911</v>
      </c>
      <c r="K21" s="251">
        <v>637.34158553999998</v>
      </c>
      <c r="L21" s="250">
        <v>0.70428151489717528</v>
      </c>
      <c r="M21" s="257"/>
      <c r="N21" s="243"/>
      <c r="O21" s="243"/>
      <c r="P21" s="243"/>
      <c r="R21" s="243"/>
      <c r="S21" s="243"/>
      <c r="U21" s="37"/>
      <c r="V21" s="37"/>
      <c r="X21" s="37"/>
      <c r="Y21" s="37"/>
    </row>
    <row r="22" spans="1:25" ht="18" customHeight="1" x14ac:dyDescent="0.25">
      <c r="A22"/>
      <c r="B22" s="335" t="s">
        <v>18</v>
      </c>
      <c r="C22" s="336"/>
      <c r="D22" s="259">
        <v>167.72523720999999</v>
      </c>
      <c r="E22" s="251">
        <v>733.5652</v>
      </c>
      <c r="F22" s="251">
        <v>5.1758866147765152</v>
      </c>
      <c r="G22" s="251">
        <v>183.52018580000001</v>
      </c>
      <c r="H22" s="251">
        <v>221.8705042</v>
      </c>
      <c r="I22" s="251">
        <v>4.2916697819748837</v>
      </c>
      <c r="J22" s="251">
        <v>351.24542300999997</v>
      </c>
      <c r="K22" s="251">
        <v>955.43570420000003</v>
      </c>
      <c r="L22" s="250">
        <v>9.467556396751398</v>
      </c>
      <c r="M22" s="257"/>
      <c r="N22" s="243"/>
      <c r="O22" s="243"/>
      <c r="P22" s="243"/>
      <c r="R22" s="243"/>
      <c r="S22" s="243"/>
      <c r="U22" s="37"/>
      <c r="V22" s="37"/>
      <c r="X22" s="37"/>
      <c r="Y22" s="37"/>
    </row>
    <row r="23" spans="1:25" ht="18" customHeight="1" x14ac:dyDescent="0.25">
      <c r="A23"/>
      <c r="B23" s="337" t="s">
        <v>179</v>
      </c>
      <c r="C23" s="338"/>
      <c r="D23" s="259">
        <v>54.503246750000002</v>
      </c>
      <c r="E23" s="251">
        <v>597.84320000000002</v>
      </c>
      <c r="F23" s="251">
        <v>1.6818466165175023</v>
      </c>
      <c r="G23" s="251">
        <v>131.78749427299999</v>
      </c>
      <c r="H23" s="251">
        <v>360.00874852999993</v>
      </c>
      <c r="I23" s="251">
        <v>3.0083198384713667</v>
      </c>
      <c r="J23" s="251">
        <v>186.29074102300001</v>
      </c>
      <c r="K23" s="251">
        <v>957.85194852999996</v>
      </c>
      <c r="L23" s="250">
        <v>4.6901664549888693</v>
      </c>
      <c r="M23" s="257"/>
      <c r="N23" s="243"/>
      <c r="O23" s="243"/>
      <c r="P23" s="243"/>
      <c r="U23" s="37"/>
      <c r="V23" s="37"/>
      <c r="X23" s="37"/>
      <c r="Y23" s="37"/>
    </row>
    <row r="24" spans="1:25" ht="18" customHeight="1" x14ac:dyDescent="0.25">
      <c r="A24"/>
      <c r="B24" s="341" t="s">
        <v>76</v>
      </c>
      <c r="C24" s="342"/>
      <c r="D24" s="259">
        <v>34.964908250000001</v>
      </c>
      <c r="E24" s="251">
        <v>379.96120000000002</v>
      </c>
      <c r="F24" s="251">
        <v>1.0789377907492714</v>
      </c>
      <c r="G24" s="251">
        <v>113.076786</v>
      </c>
      <c r="H24" s="251">
        <v>275.60637399999996</v>
      </c>
      <c r="I24" s="251">
        <v>2.3891416736943314</v>
      </c>
      <c r="J24" s="251">
        <v>148.04169425000001</v>
      </c>
      <c r="K24" s="251">
        <v>655.56757399999992</v>
      </c>
      <c r="L24" s="250">
        <v>3.468079464443603</v>
      </c>
      <c r="M24" s="257"/>
      <c r="N24" s="243"/>
      <c r="O24" s="243"/>
      <c r="P24" s="243"/>
      <c r="U24" s="37"/>
      <c r="V24" s="37"/>
      <c r="X24" s="37"/>
      <c r="Y24" s="37"/>
    </row>
    <row r="25" spans="1:25" ht="18" customHeight="1" x14ac:dyDescent="0.25">
      <c r="A25"/>
      <c r="B25" s="341" t="s">
        <v>180</v>
      </c>
      <c r="C25" s="342"/>
      <c r="D25" s="259">
        <v>12.91220425</v>
      </c>
      <c r="E25" s="251">
        <v>160.79429999999999</v>
      </c>
      <c r="F25" s="251">
        <v>0.39844134660923508</v>
      </c>
      <c r="G25" s="251">
        <v>10.91241965</v>
      </c>
      <c r="H25" s="251">
        <v>64.266209000000003</v>
      </c>
      <c r="I25" s="251">
        <v>0.25518992069445656</v>
      </c>
      <c r="J25" s="251">
        <v>23.824623899999999</v>
      </c>
      <c r="K25" s="251">
        <v>225.060509</v>
      </c>
      <c r="L25" s="250">
        <v>0.6536312673036917</v>
      </c>
      <c r="M25" s="257"/>
      <c r="N25" s="243"/>
      <c r="O25" s="243"/>
      <c r="P25" s="243"/>
      <c r="U25" s="37"/>
      <c r="V25" s="37"/>
      <c r="X25" s="37"/>
      <c r="Y25" s="37"/>
    </row>
    <row r="26" spans="1:25" ht="18" customHeight="1" x14ac:dyDescent="0.25">
      <c r="A26"/>
      <c r="B26" s="148" t="s">
        <v>77</v>
      </c>
      <c r="C26" s="149"/>
      <c r="D26" s="259">
        <v>0.93541200000000002</v>
      </c>
      <c r="E26" s="251">
        <v>21.588660000000001</v>
      </c>
      <c r="F26" s="251">
        <v>2.8864693409294373E-2</v>
      </c>
      <c r="G26" s="251">
        <v>0.862951103</v>
      </c>
      <c r="H26" s="251">
        <v>6.3940077799999999</v>
      </c>
      <c r="I26" s="251">
        <v>0.20180347768953683</v>
      </c>
      <c r="J26" s="251">
        <v>1.798363103</v>
      </c>
      <c r="K26" s="251">
        <v>27.98266778</v>
      </c>
      <c r="L26" s="250">
        <v>0.2306681710988312</v>
      </c>
      <c r="M26" s="257"/>
      <c r="N26" s="243"/>
      <c r="O26" s="243"/>
      <c r="P26" s="243"/>
      <c r="U26" s="37"/>
      <c r="V26" s="37"/>
      <c r="X26" s="37"/>
      <c r="Y26" s="37"/>
    </row>
    <row r="27" spans="1:25" ht="18" customHeight="1" x14ac:dyDescent="0.25">
      <c r="A27"/>
      <c r="B27" s="148" t="s">
        <v>185</v>
      </c>
      <c r="C27" s="149"/>
      <c r="D27" s="259">
        <v>5.6907222500000003</v>
      </c>
      <c r="E27" s="251">
        <v>35.499040000000001</v>
      </c>
      <c r="F27" s="251">
        <v>0.17560278574970156</v>
      </c>
      <c r="G27" s="251">
        <v>6.93533752</v>
      </c>
      <c r="H27" s="251">
        <v>13.742157750000001</v>
      </c>
      <c r="I27" s="251">
        <v>0.1621847663930418</v>
      </c>
      <c r="J27" s="251">
        <v>12.626059770000001</v>
      </c>
      <c r="K27" s="251">
        <v>49.241197749999998</v>
      </c>
      <c r="L27" s="250">
        <v>0.33778755214274336</v>
      </c>
      <c r="M27" s="257"/>
      <c r="N27" s="243"/>
      <c r="O27" s="243"/>
      <c r="P27" s="243"/>
      <c r="U27" s="37"/>
      <c r="V27" s="37"/>
      <c r="X27" s="37"/>
      <c r="Y27" s="37"/>
    </row>
    <row r="28" spans="1:25" ht="18" customHeight="1" x14ac:dyDescent="0.25">
      <c r="A28"/>
      <c r="B28" s="335" t="s">
        <v>61</v>
      </c>
      <c r="C28" s="336"/>
      <c r="D28" s="259">
        <v>83.036767920000003</v>
      </c>
      <c r="E28" s="251">
        <v>309.17899999999997</v>
      </c>
      <c r="F28" s="251">
        <v>2.3192528921963489</v>
      </c>
      <c r="G28" s="251">
        <v>419.530443897</v>
      </c>
      <c r="H28" s="251">
        <v>331.200141868</v>
      </c>
      <c r="I28" s="251">
        <v>9.8108342733122047</v>
      </c>
      <c r="J28" s="251">
        <v>502.56721181699999</v>
      </c>
      <c r="K28" s="251">
        <v>640.37914186800003</v>
      </c>
      <c r="L28" s="250">
        <v>12.130087165508554</v>
      </c>
      <c r="M28" s="257"/>
      <c r="N28" s="243"/>
      <c r="O28" s="243"/>
      <c r="P28" s="243"/>
      <c r="U28" s="37"/>
      <c r="V28" s="37"/>
      <c r="X28" s="37"/>
      <c r="Y28" s="37"/>
    </row>
    <row r="29" spans="1:25" ht="18" customHeight="1" x14ac:dyDescent="0.25">
      <c r="A29"/>
      <c r="B29" s="335" t="s">
        <v>16</v>
      </c>
      <c r="C29" s="336"/>
      <c r="D29" s="259">
        <v>143.29301990000002</v>
      </c>
      <c r="E29" s="251">
        <v>136.86000000000001</v>
      </c>
      <c r="F29" s="251">
        <v>4.0022361076818749</v>
      </c>
      <c r="G29" s="251">
        <v>528.53351499999997</v>
      </c>
      <c r="H29" s="251">
        <v>112.4313111</v>
      </c>
      <c r="I29" s="251">
        <v>12.359900929690912</v>
      </c>
      <c r="J29" s="251">
        <v>671.82653489999996</v>
      </c>
      <c r="K29" s="251">
        <v>249.29131110000003</v>
      </c>
      <c r="L29" s="250">
        <v>16.362137037372786</v>
      </c>
      <c r="M29" s="257"/>
      <c r="N29" s="243"/>
      <c r="O29" s="243"/>
      <c r="P29" s="243"/>
      <c r="U29" s="37"/>
      <c r="V29" s="37"/>
      <c r="X29" s="37"/>
      <c r="Y29" s="37"/>
    </row>
    <row r="30" spans="1:25" ht="18" customHeight="1" x14ac:dyDescent="0.25">
      <c r="A30"/>
      <c r="B30" s="335" t="s">
        <v>24</v>
      </c>
      <c r="C30" s="336"/>
      <c r="D30" s="259">
        <v>8.2696684400000002</v>
      </c>
      <c r="E30" s="251">
        <v>38.578209999999999</v>
      </c>
      <c r="F30" s="251">
        <v>0.24599720735867533</v>
      </c>
      <c r="G30" s="251">
        <v>95.095755567999987</v>
      </c>
      <c r="H30" s="251">
        <v>90.395110551000002</v>
      </c>
      <c r="I30" s="251">
        <v>2.2238402755870323</v>
      </c>
      <c r="J30" s="251">
        <v>103.36542400799999</v>
      </c>
      <c r="K30" s="251">
        <v>128.973320551</v>
      </c>
      <c r="L30" s="250">
        <v>2.4698374829457075</v>
      </c>
      <c r="M30" s="257"/>
      <c r="N30" s="243"/>
      <c r="O30" s="243"/>
      <c r="P30" s="243"/>
      <c r="U30" s="37"/>
      <c r="V30" s="37"/>
      <c r="X30" s="37"/>
      <c r="Y30" s="37"/>
    </row>
    <row r="31" spans="1:25" ht="18" customHeight="1" thickBot="1" x14ac:dyDescent="0.3">
      <c r="A31"/>
      <c r="B31" s="339" t="s">
        <v>65</v>
      </c>
      <c r="C31" s="340"/>
      <c r="D31" s="258">
        <v>1.73291488</v>
      </c>
      <c r="E31" s="249">
        <v>4.4061159999999999</v>
      </c>
      <c r="F31" s="249">
        <v>5.1548889071336701E-2</v>
      </c>
      <c r="G31" s="249">
        <v>35.055614999999996</v>
      </c>
      <c r="H31" s="249">
        <v>32.786624600000003</v>
      </c>
      <c r="I31" s="249">
        <v>0.81978515294226262</v>
      </c>
      <c r="J31" s="249">
        <v>36.788529879999999</v>
      </c>
      <c r="K31" s="249">
        <v>37.1927406</v>
      </c>
      <c r="L31" s="248">
        <v>0.87133404201359932</v>
      </c>
      <c r="M31" s="257"/>
      <c r="N31" s="243"/>
      <c r="O31" s="243"/>
      <c r="P31" s="243"/>
      <c r="U31" s="37"/>
      <c r="V31" s="37"/>
      <c r="X31" s="37"/>
      <c r="Y31" s="37"/>
    </row>
    <row r="32" spans="1:25" ht="18" customHeight="1" x14ac:dyDescent="0.25">
      <c r="A32"/>
      <c r="B32" s="77"/>
      <c r="C32" s="77"/>
      <c r="D32" s="245"/>
      <c r="E32" s="245"/>
      <c r="F32" s="245"/>
      <c r="G32" s="245"/>
      <c r="H32" s="245"/>
      <c r="I32" s="245"/>
      <c r="J32" s="245"/>
      <c r="K32" s="245"/>
      <c r="L32" s="244"/>
      <c r="M32"/>
      <c r="O32" s="243"/>
      <c r="P32" s="243"/>
      <c r="U32" s="37"/>
      <c r="V32" s="37"/>
      <c r="X32" s="37"/>
      <c r="Y32" s="37"/>
    </row>
    <row r="33" spans="1:25" ht="20.100000000000001" customHeight="1" thickBot="1" x14ac:dyDescent="0.35">
      <c r="A33"/>
      <c r="B33" s="331" t="s">
        <v>213</v>
      </c>
      <c r="C33" s="332"/>
      <c r="D33"/>
      <c r="E33"/>
      <c r="F33"/>
      <c r="G33"/>
      <c r="H33"/>
      <c r="I33"/>
      <c r="J33"/>
      <c r="K33"/>
      <c r="L33"/>
      <c r="M33"/>
      <c r="U33" s="68"/>
      <c r="V33" s="68"/>
      <c r="X33" s="68"/>
      <c r="Y33" s="68"/>
    </row>
    <row r="34" spans="1:25" ht="18" customHeight="1" x14ac:dyDescent="0.25">
      <c r="A34"/>
      <c r="B34" s="333" t="s">
        <v>27</v>
      </c>
      <c r="C34" s="334"/>
      <c r="D34" s="254">
        <v>430.19884969999998</v>
      </c>
      <c r="E34" s="254">
        <v>1909.992896</v>
      </c>
      <c r="F34" s="255">
        <v>12.666545607094864</v>
      </c>
      <c r="G34" s="254">
        <v>1320.2780138600001</v>
      </c>
      <c r="H34" s="254">
        <v>1043.759679321</v>
      </c>
      <c r="I34" s="255">
        <v>29.99607222557373</v>
      </c>
      <c r="J34" s="254">
        <v>1750.4768635600001</v>
      </c>
      <c r="K34" s="254">
        <v>2953.7525753210002</v>
      </c>
      <c r="L34" s="253">
        <v>42.662617832668595</v>
      </c>
      <c r="M34"/>
      <c r="U34" s="68"/>
      <c r="V34" s="68"/>
      <c r="X34" s="68"/>
      <c r="Y34" s="68"/>
    </row>
    <row r="35" spans="1:25" ht="18" customHeight="1" x14ac:dyDescent="0.25">
      <c r="A35"/>
      <c r="B35" s="335" t="s">
        <v>26</v>
      </c>
      <c r="C35" s="336"/>
      <c r="D35" s="251">
        <v>9.2291773799999994</v>
      </c>
      <c r="E35" s="251">
        <v>381.65410000000003</v>
      </c>
      <c r="F35" s="251">
        <v>0.28632501170143682</v>
      </c>
      <c r="G35" s="251">
        <v>7.5920103600000006</v>
      </c>
      <c r="H35" s="251">
        <v>82.522653599999998</v>
      </c>
      <c r="I35" s="251">
        <v>0.17227914675192871</v>
      </c>
      <c r="J35" s="251">
        <v>16.821187739999999</v>
      </c>
      <c r="K35" s="251">
        <v>464.17675360000004</v>
      </c>
      <c r="L35" s="250">
        <v>0.45860415845336555</v>
      </c>
      <c r="M35"/>
      <c r="O35" s="243"/>
      <c r="P35" s="243"/>
      <c r="R35" s="243"/>
      <c r="S35" s="243"/>
      <c r="U35" s="37"/>
      <c r="V35" s="37"/>
      <c r="X35" s="37"/>
      <c r="Y35" s="37"/>
    </row>
    <row r="36" spans="1:25" ht="18" customHeight="1" x14ac:dyDescent="0.25">
      <c r="A36"/>
      <c r="B36" s="335" t="s">
        <v>18</v>
      </c>
      <c r="C36" s="336"/>
      <c r="D36" s="251">
        <v>150.18542730999999</v>
      </c>
      <c r="E36" s="251">
        <v>655.125</v>
      </c>
      <c r="F36" s="251">
        <v>4.6593366300563011</v>
      </c>
      <c r="G36" s="251">
        <v>166.7153567</v>
      </c>
      <c r="H36" s="251">
        <v>200.06715610000003</v>
      </c>
      <c r="I36" s="251">
        <v>3.7831322720586278</v>
      </c>
      <c r="J36" s="251">
        <v>316.90078401</v>
      </c>
      <c r="K36" s="251">
        <v>855.19215610000003</v>
      </c>
      <c r="L36" s="250">
        <v>8.4424689021149284</v>
      </c>
      <c r="M36"/>
      <c r="O36" s="243"/>
      <c r="P36" s="243"/>
      <c r="R36" s="243"/>
      <c r="S36" s="243"/>
      <c r="U36" s="37"/>
      <c r="V36" s="37"/>
      <c r="X36" s="37"/>
      <c r="Y36" s="37"/>
    </row>
    <row r="37" spans="1:25" ht="18" customHeight="1" x14ac:dyDescent="0.25">
      <c r="A37"/>
      <c r="B37" s="337" t="s">
        <v>179</v>
      </c>
      <c r="C37" s="338"/>
      <c r="D37" s="251">
        <v>38.464577249999998</v>
      </c>
      <c r="E37" s="251">
        <v>404.36309999999997</v>
      </c>
      <c r="F37" s="251">
        <v>1.1928028542366489</v>
      </c>
      <c r="G37" s="251">
        <v>94.801864697999989</v>
      </c>
      <c r="H37" s="251">
        <v>224.34699115700002</v>
      </c>
      <c r="I37" s="251">
        <v>2.1873660553586696</v>
      </c>
      <c r="J37" s="251">
        <v>133.26644194799999</v>
      </c>
      <c r="K37" s="251">
        <v>628.71009115699997</v>
      </c>
      <c r="L37" s="250">
        <v>3.3801689095953185</v>
      </c>
      <c r="M37"/>
      <c r="O37" s="243"/>
      <c r="P37" s="243"/>
      <c r="U37" s="37"/>
      <c r="V37" s="37"/>
      <c r="X37" s="37"/>
      <c r="Y37" s="37"/>
    </row>
    <row r="38" spans="1:25" ht="18" customHeight="1" x14ac:dyDescent="0.25">
      <c r="A38"/>
      <c r="B38" s="341" t="s">
        <v>76</v>
      </c>
      <c r="C38" s="342"/>
      <c r="D38" s="251">
        <v>30.090427999999999</v>
      </c>
      <c r="E38" s="251">
        <v>312.85039999999998</v>
      </c>
      <c r="F38" s="251">
        <v>0.93311693432435616</v>
      </c>
      <c r="G38" s="251">
        <v>88.266733000000002</v>
      </c>
      <c r="H38" s="251">
        <v>193.93846984800001</v>
      </c>
      <c r="I38" s="251">
        <v>1.9143336846004735</v>
      </c>
      <c r="J38" s="251">
        <v>118.357161</v>
      </c>
      <c r="K38" s="251">
        <v>506.78886984799999</v>
      </c>
      <c r="L38" s="250">
        <v>2.8474506189248299</v>
      </c>
      <c r="M38"/>
      <c r="O38" s="243"/>
      <c r="P38" s="243"/>
      <c r="U38" s="37"/>
      <c r="V38" s="37"/>
      <c r="X38" s="37"/>
      <c r="Y38" s="37"/>
    </row>
    <row r="39" spans="1:25" ht="18" customHeight="1" x14ac:dyDescent="0.25">
      <c r="A39"/>
      <c r="B39" s="341" t="s">
        <v>180</v>
      </c>
      <c r="C39" s="342"/>
      <c r="D39" s="251">
        <v>4.6847292500000002</v>
      </c>
      <c r="E39" s="251">
        <v>55.250509999999998</v>
      </c>
      <c r="F39" s="251">
        <v>0.14527544094419795</v>
      </c>
      <c r="G39" s="251">
        <v>3.905732612</v>
      </c>
      <c r="H39" s="251">
        <v>22.046130151999996</v>
      </c>
      <c r="I39" s="251">
        <v>8.8629526295396374E-2</v>
      </c>
      <c r="J39" s="251">
        <v>8.5904618619999997</v>
      </c>
      <c r="K39" s="251">
        <v>77.296640151999995</v>
      </c>
      <c r="L39" s="250">
        <v>0.23390496723959431</v>
      </c>
      <c r="M39"/>
      <c r="O39" s="243"/>
      <c r="P39" s="243"/>
      <c r="U39" s="37"/>
      <c r="V39" s="37"/>
      <c r="X39" s="37"/>
      <c r="Y39" s="37"/>
    </row>
    <row r="40" spans="1:25" ht="18" customHeight="1" x14ac:dyDescent="0.25">
      <c r="A40"/>
      <c r="B40" s="148" t="s">
        <v>77</v>
      </c>
      <c r="C40" s="149"/>
      <c r="D40" s="251">
        <v>0.64905674999999996</v>
      </c>
      <c r="E40" s="251">
        <v>18.22063</v>
      </c>
      <c r="F40" s="251">
        <v>2.0127525097433978E-2</v>
      </c>
      <c r="G40" s="251">
        <v>0.61076436599999995</v>
      </c>
      <c r="H40" s="251">
        <v>4.6155132270000001</v>
      </c>
      <c r="I40" s="251">
        <v>0.13859565365630333</v>
      </c>
      <c r="J40" s="251">
        <v>1.2598211159999999</v>
      </c>
      <c r="K40" s="251">
        <v>22.836143227000001</v>
      </c>
      <c r="L40" s="250">
        <v>0.15872317875373732</v>
      </c>
      <c r="M40"/>
      <c r="O40" s="243"/>
      <c r="P40" s="243"/>
      <c r="U40" s="37"/>
      <c r="V40" s="37"/>
      <c r="X40" s="37"/>
      <c r="Y40" s="37"/>
    </row>
    <row r="41" spans="1:25" ht="18" customHeight="1" x14ac:dyDescent="0.25">
      <c r="A41"/>
      <c r="B41" s="148" t="s">
        <v>185</v>
      </c>
      <c r="C41" s="149"/>
      <c r="D41" s="251">
        <v>3.04036325</v>
      </c>
      <c r="E41" s="251">
        <v>18.041540000000001</v>
      </c>
      <c r="F41" s="251">
        <v>9.4282953870660671E-2</v>
      </c>
      <c r="G41" s="251">
        <v>2.0186347199999997</v>
      </c>
      <c r="H41" s="251">
        <v>3.7468779299999997</v>
      </c>
      <c r="I41" s="251">
        <v>4.5807190806496534E-2</v>
      </c>
      <c r="J41" s="251">
        <v>5.0589979700000001</v>
      </c>
      <c r="K41" s="251">
        <v>21.788417930000001</v>
      </c>
      <c r="L41" s="250">
        <v>0.14009014467715719</v>
      </c>
      <c r="M41"/>
      <c r="O41" s="243"/>
      <c r="P41" s="243"/>
      <c r="U41" s="37"/>
      <c r="V41" s="37"/>
      <c r="X41" s="37"/>
      <c r="Y41" s="37"/>
    </row>
    <row r="42" spans="1:25" ht="18" customHeight="1" x14ac:dyDescent="0.25">
      <c r="A42"/>
      <c r="B42" s="335" t="s">
        <v>61</v>
      </c>
      <c r="C42" s="336"/>
      <c r="D42" s="251">
        <v>79.293657120000006</v>
      </c>
      <c r="E42" s="251">
        <v>286.71609999999998</v>
      </c>
      <c r="F42" s="251">
        <v>2.2212234603491101</v>
      </c>
      <c r="G42" s="251">
        <v>375.26463716000001</v>
      </c>
      <c r="H42" s="251">
        <v>301.51355537999996</v>
      </c>
      <c r="I42" s="251">
        <v>8.5155668170211651</v>
      </c>
      <c r="J42" s="251">
        <v>454.55829428000004</v>
      </c>
      <c r="K42" s="251">
        <v>588.22965537999994</v>
      </c>
      <c r="L42" s="250">
        <v>10.736790277370275</v>
      </c>
      <c r="M42"/>
      <c r="O42" s="243"/>
      <c r="P42" s="243"/>
      <c r="U42" s="37"/>
      <c r="V42" s="37"/>
      <c r="X42" s="37"/>
      <c r="Y42" s="37"/>
    </row>
    <row r="43" spans="1:25" ht="18" customHeight="1" x14ac:dyDescent="0.25">
      <c r="A43"/>
      <c r="B43" s="335" t="s">
        <v>16</v>
      </c>
      <c r="C43" s="336"/>
      <c r="D43" s="251">
        <v>142.1727166</v>
      </c>
      <c r="E43" s="251">
        <v>129.26159999999999</v>
      </c>
      <c r="F43" s="251">
        <v>3.9826309569196643</v>
      </c>
      <c r="G43" s="251">
        <v>550.98942600000009</v>
      </c>
      <c r="H43" s="251">
        <v>116.0547602</v>
      </c>
      <c r="I43" s="251">
        <v>12.503142603801052</v>
      </c>
      <c r="J43" s="251">
        <v>693.16214260000015</v>
      </c>
      <c r="K43" s="251">
        <v>245.31636019999999</v>
      </c>
      <c r="L43" s="250">
        <v>16.485773560720716</v>
      </c>
      <c r="M43"/>
      <c r="O43" s="243"/>
      <c r="P43" s="243"/>
      <c r="U43" s="37"/>
      <c r="V43" s="37"/>
      <c r="X43" s="37"/>
      <c r="Y43" s="37"/>
    </row>
    <row r="44" spans="1:25" ht="18" customHeight="1" x14ac:dyDescent="0.25">
      <c r="A44"/>
      <c r="B44" s="335" t="s">
        <v>24</v>
      </c>
      <c r="C44" s="336"/>
      <c r="D44" s="251">
        <v>9.4920290099999995</v>
      </c>
      <c r="E44" s="251">
        <v>46.61515</v>
      </c>
      <c r="F44" s="251">
        <v>0.28356084082164279</v>
      </c>
      <c r="G44" s="251">
        <v>90.034031941999984</v>
      </c>
      <c r="H44" s="251">
        <v>86.780534184000004</v>
      </c>
      <c r="I44" s="251">
        <v>2.0430670489237386</v>
      </c>
      <c r="J44" s="251">
        <v>99.52606095199998</v>
      </c>
      <c r="K44" s="251">
        <v>133.395684184</v>
      </c>
      <c r="L44" s="250">
        <v>2.3266278897453816</v>
      </c>
      <c r="M44"/>
      <c r="O44" s="243"/>
      <c r="P44" s="243"/>
      <c r="U44" s="37"/>
      <c r="V44" s="37"/>
      <c r="X44" s="37"/>
      <c r="Y44" s="37"/>
    </row>
    <row r="45" spans="1:25" ht="18" customHeight="1" thickBot="1" x14ac:dyDescent="0.3">
      <c r="A45"/>
      <c r="B45" s="339" t="s">
        <v>65</v>
      </c>
      <c r="C45" s="340"/>
      <c r="D45" s="249">
        <v>1.36126503</v>
      </c>
      <c r="E45" s="249">
        <v>6.2578459999999998</v>
      </c>
      <c r="F45" s="249">
        <v>4.0665853010061419E-2</v>
      </c>
      <c r="G45" s="249">
        <v>34.880686999999995</v>
      </c>
      <c r="H45" s="249">
        <v>32.474028699999998</v>
      </c>
      <c r="I45" s="249">
        <v>0.79151828165854754</v>
      </c>
      <c r="J45" s="249">
        <v>36.241952029999993</v>
      </c>
      <c r="K45" s="249">
        <v>38.731874699999999</v>
      </c>
      <c r="L45" s="248">
        <v>0.83218413466860897</v>
      </c>
      <c r="M45"/>
      <c r="O45" s="243"/>
      <c r="P45" s="243"/>
      <c r="U45" s="37"/>
      <c r="V45" s="37"/>
      <c r="X45" s="37"/>
      <c r="Y45" s="37"/>
    </row>
    <row r="46" spans="1:25" ht="18" customHeight="1" x14ac:dyDescent="0.25">
      <c r="A46"/>
      <c r="B46"/>
      <c r="C46"/>
      <c r="D46"/>
      <c r="E46"/>
      <c r="F46"/>
      <c r="G46"/>
      <c r="H46"/>
      <c r="I46"/>
      <c r="J46"/>
      <c r="K46"/>
      <c r="L46"/>
      <c r="M46"/>
    </row>
    <row r="47" spans="1:25" ht="20.100000000000001" customHeight="1" thickBot="1" x14ac:dyDescent="0.35">
      <c r="A47"/>
      <c r="B47" s="331" t="s">
        <v>212</v>
      </c>
      <c r="C47" s="332"/>
      <c r="D47"/>
      <c r="E47"/>
      <c r="F47"/>
      <c r="G47"/>
      <c r="H47"/>
      <c r="I47"/>
      <c r="J47"/>
      <c r="K47"/>
      <c r="L47"/>
      <c r="M47"/>
      <c r="U47" s="68"/>
      <c r="V47" s="68"/>
      <c r="X47" s="68"/>
      <c r="Y47" s="68"/>
    </row>
    <row r="48" spans="1:25" ht="18" customHeight="1" x14ac:dyDescent="0.25">
      <c r="A48"/>
      <c r="B48" s="333" t="s">
        <v>27</v>
      </c>
      <c r="C48" s="334"/>
      <c r="D48" s="254">
        <v>431.87520375999998</v>
      </c>
      <c r="E48" s="254">
        <v>1796.383286</v>
      </c>
      <c r="F48" s="255">
        <v>12.694745774091267</v>
      </c>
      <c r="G48" s="254">
        <v>1472.8505331389999</v>
      </c>
      <c r="H48" s="254">
        <v>1149.090365501</v>
      </c>
      <c r="I48" s="255">
        <v>33.614422885910038</v>
      </c>
      <c r="J48" s="254">
        <v>1904.7257368989999</v>
      </c>
      <c r="K48" s="254">
        <v>2945.4736515009999</v>
      </c>
      <c r="L48" s="253">
        <v>46.309168660001305</v>
      </c>
      <c r="M48"/>
      <c r="U48" s="68"/>
      <c r="V48" s="68"/>
      <c r="X48" s="68"/>
      <c r="Y48" s="68"/>
    </row>
    <row r="49" spans="1:25" ht="18" customHeight="1" x14ac:dyDescent="0.25">
      <c r="A49"/>
      <c r="B49" s="335" t="s">
        <v>26</v>
      </c>
      <c r="C49" s="336"/>
      <c r="D49" s="251">
        <v>9.0998404300000004</v>
      </c>
      <c r="E49" s="251">
        <v>346.94979999999998</v>
      </c>
      <c r="F49" s="251">
        <v>0.28231305405877893</v>
      </c>
      <c r="G49" s="251">
        <v>7.3580235399999996</v>
      </c>
      <c r="H49" s="251">
        <v>78.342670599999991</v>
      </c>
      <c r="I49" s="251">
        <v>0.16696947937934659</v>
      </c>
      <c r="J49" s="251">
        <v>16.457863969999998</v>
      </c>
      <c r="K49" s="251">
        <v>425.2924706</v>
      </c>
      <c r="L49" s="250">
        <v>0.44928253343812552</v>
      </c>
      <c r="M49"/>
      <c r="O49" s="243"/>
      <c r="P49" s="243"/>
      <c r="R49" s="243"/>
      <c r="S49" s="243"/>
      <c r="U49" s="37"/>
      <c r="V49" s="37"/>
      <c r="X49" s="37"/>
      <c r="Y49" s="37"/>
    </row>
    <row r="50" spans="1:25" ht="18" customHeight="1" x14ac:dyDescent="0.25">
      <c r="A50"/>
      <c r="B50" s="335" t="s">
        <v>18</v>
      </c>
      <c r="C50" s="336"/>
      <c r="D50" s="251">
        <v>154.58604733999999</v>
      </c>
      <c r="E50" s="251">
        <v>682.05960000000005</v>
      </c>
      <c r="F50" s="251">
        <v>4.7958708150039921</v>
      </c>
      <c r="G50" s="251">
        <v>206.71380350000001</v>
      </c>
      <c r="H50" s="251">
        <v>248.89338319999999</v>
      </c>
      <c r="I50" s="251">
        <v>4.6907836001459104</v>
      </c>
      <c r="J50" s="251">
        <v>361.29985083999998</v>
      </c>
      <c r="K50" s="251">
        <v>930.95298320000006</v>
      </c>
      <c r="L50" s="250">
        <v>9.4866544151499035</v>
      </c>
      <c r="M50"/>
      <c r="O50" s="243"/>
      <c r="P50" s="243"/>
      <c r="R50" s="243"/>
      <c r="S50" s="243"/>
      <c r="U50" s="37"/>
      <c r="V50" s="37"/>
      <c r="X50" s="37"/>
      <c r="Y50" s="37"/>
    </row>
    <row r="51" spans="1:25" ht="18" customHeight="1" x14ac:dyDescent="0.25">
      <c r="A51"/>
      <c r="B51" s="337" t="s">
        <v>179</v>
      </c>
      <c r="C51" s="338"/>
      <c r="D51" s="251">
        <v>27.985715249999998</v>
      </c>
      <c r="E51" s="251">
        <v>295.38240000000002</v>
      </c>
      <c r="F51" s="251">
        <v>0.86779101465913822</v>
      </c>
      <c r="G51" s="251">
        <v>90.278983361000002</v>
      </c>
      <c r="H51" s="251">
        <v>218.31616263999999</v>
      </c>
      <c r="I51" s="251">
        <v>2.2408820680277048</v>
      </c>
      <c r="J51" s="251">
        <v>118.264698611</v>
      </c>
      <c r="K51" s="251">
        <v>513.69856263999998</v>
      </c>
      <c r="L51" s="250">
        <v>3.1086730826868432</v>
      </c>
      <c r="M51"/>
      <c r="O51" s="243"/>
      <c r="P51" s="243"/>
      <c r="U51" s="37"/>
      <c r="V51" s="37"/>
      <c r="X51" s="37"/>
      <c r="Y51" s="37"/>
    </row>
    <row r="52" spans="1:25" ht="18" customHeight="1" x14ac:dyDescent="0.25">
      <c r="A52"/>
      <c r="B52" s="341" t="s">
        <v>76</v>
      </c>
      <c r="C52" s="342"/>
      <c r="D52" s="251">
        <v>21.16384875</v>
      </c>
      <c r="E52" s="251">
        <v>217.63650000000001</v>
      </c>
      <c r="F52" s="251">
        <v>0.65625615128257386</v>
      </c>
      <c r="G52" s="251">
        <v>83.156013000000002</v>
      </c>
      <c r="H52" s="251">
        <v>185.73399913</v>
      </c>
      <c r="I52" s="251">
        <v>1.7956281482683325</v>
      </c>
      <c r="J52" s="251">
        <v>104.31986175</v>
      </c>
      <c r="K52" s="251">
        <v>403.37049912999998</v>
      </c>
      <c r="L52" s="250">
        <v>2.4518842995509065</v>
      </c>
      <c r="M52"/>
      <c r="O52" s="243"/>
      <c r="P52" s="243"/>
      <c r="U52" s="37"/>
      <c r="V52" s="37"/>
      <c r="X52" s="37"/>
      <c r="Y52" s="37"/>
    </row>
    <row r="53" spans="1:25" ht="18" customHeight="1" x14ac:dyDescent="0.25">
      <c r="A53"/>
      <c r="B53" s="341" t="s">
        <v>180</v>
      </c>
      <c r="C53" s="342"/>
      <c r="D53" s="251">
        <v>2.7645547499999998</v>
      </c>
      <c r="E53" s="251">
        <v>35.849060000000001</v>
      </c>
      <c r="F53" s="251">
        <v>8.5724297204919211E-2</v>
      </c>
      <c r="G53" s="251">
        <v>4.0261370899999998</v>
      </c>
      <c r="H53" s="251">
        <v>18.72570387</v>
      </c>
      <c r="I53" s="251">
        <v>9.136176449731466E-2</v>
      </c>
      <c r="J53" s="251">
        <v>6.7906918399999991</v>
      </c>
      <c r="K53" s="251">
        <v>54.574763869999998</v>
      </c>
      <c r="L53" s="250">
        <v>0.17708606170223387</v>
      </c>
      <c r="M53"/>
      <c r="O53" s="243"/>
      <c r="P53" s="243"/>
      <c r="U53" s="37"/>
      <c r="V53" s="37"/>
      <c r="X53" s="37"/>
      <c r="Y53" s="37"/>
    </row>
    <row r="54" spans="1:25" ht="18" customHeight="1" x14ac:dyDescent="0.25">
      <c r="A54"/>
      <c r="B54" s="148" t="s">
        <v>77</v>
      </c>
      <c r="C54" s="149"/>
      <c r="D54" s="251">
        <v>1.599807</v>
      </c>
      <c r="E54" s="251">
        <v>29.552209999999999</v>
      </c>
      <c r="F54" s="251">
        <v>4.9607384602714126E-2</v>
      </c>
      <c r="G54" s="251">
        <v>1.3887236409999999</v>
      </c>
      <c r="H54" s="251">
        <v>10.726429419999999</v>
      </c>
      <c r="I54" s="251">
        <v>0.31513145082920008</v>
      </c>
      <c r="J54" s="251">
        <v>2.9885306409999997</v>
      </c>
      <c r="K54" s="251">
        <v>40.278639419999998</v>
      </c>
      <c r="L54" s="250">
        <v>0.36473883543191421</v>
      </c>
      <c r="M54"/>
      <c r="O54" s="243"/>
      <c r="P54" s="243"/>
      <c r="U54" s="37"/>
      <c r="V54" s="37"/>
      <c r="X54" s="37"/>
      <c r="Y54" s="37"/>
    </row>
    <row r="55" spans="1:25" ht="18" customHeight="1" x14ac:dyDescent="0.25">
      <c r="A55"/>
      <c r="B55" s="148" t="s">
        <v>185</v>
      </c>
      <c r="C55" s="149"/>
      <c r="D55" s="251">
        <v>2.45750475</v>
      </c>
      <c r="E55" s="251">
        <v>12.34464</v>
      </c>
      <c r="F55" s="251">
        <v>7.6203181568931022E-2</v>
      </c>
      <c r="G55" s="251">
        <v>1.7081096299999998</v>
      </c>
      <c r="H55" s="251">
        <v>3.1300302200000001</v>
      </c>
      <c r="I55" s="251">
        <v>3.8760704432857576E-2</v>
      </c>
      <c r="J55" s="251">
        <v>4.1656143800000001</v>
      </c>
      <c r="K55" s="251">
        <v>15.47467022</v>
      </c>
      <c r="L55" s="250">
        <v>0.1149638860017886</v>
      </c>
      <c r="M55"/>
      <c r="O55" s="243"/>
      <c r="P55" s="243"/>
      <c r="U55" s="37"/>
      <c r="V55" s="37"/>
      <c r="X55" s="37"/>
      <c r="Y55" s="37"/>
    </row>
    <row r="56" spans="1:25" ht="18" customHeight="1" x14ac:dyDescent="0.25">
      <c r="A56"/>
      <c r="B56" s="335" t="s">
        <v>61</v>
      </c>
      <c r="C56" s="336"/>
      <c r="D56" s="251">
        <v>81.65427803</v>
      </c>
      <c r="E56" s="251">
        <v>290.91629999999998</v>
      </c>
      <c r="F56" s="251">
        <v>2.2873711521163589</v>
      </c>
      <c r="G56" s="251">
        <v>424.57818881999998</v>
      </c>
      <c r="H56" s="251">
        <v>338.75092602000001</v>
      </c>
      <c r="I56" s="251">
        <v>9.6345980354258725</v>
      </c>
      <c r="J56" s="251">
        <v>506.23246684999998</v>
      </c>
      <c r="K56" s="251">
        <v>629.66722602000004</v>
      </c>
      <c r="L56" s="250">
        <v>11.921969187542231</v>
      </c>
      <c r="M56"/>
      <c r="O56" s="243"/>
      <c r="P56" s="243"/>
      <c r="U56" s="37"/>
      <c r="V56" s="37"/>
      <c r="X56" s="37"/>
      <c r="Y56" s="37"/>
    </row>
    <row r="57" spans="1:25" ht="18" customHeight="1" x14ac:dyDescent="0.25">
      <c r="A57"/>
      <c r="B57" s="335" t="s">
        <v>16</v>
      </c>
      <c r="C57" s="336"/>
      <c r="D57" s="251">
        <v>147.79970559999998</v>
      </c>
      <c r="E57" s="251">
        <v>131.96850000000001</v>
      </c>
      <c r="F57" s="251">
        <v>4.1402948019027468</v>
      </c>
      <c r="G57" s="251">
        <v>604.79644599999995</v>
      </c>
      <c r="H57" s="251">
        <v>129.19077239999999</v>
      </c>
      <c r="I57" s="251">
        <v>13.724140344228788</v>
      </c>
      <c r="J57" s="251">
        <v>752.59615159999998</v>
      </c>
      <c r="K57" s="251">
        <v>261.15927239999996</v>
      </c>
      <c r="L57" s="250">
        <v>17.864435146131534</v>
      </c>
      <c r="M57"/>
      <c r="O57" s="243"/>
      <c r="P57" s="243"/>
      <c r="U57" s="37"/>
      <c r="V57" s="37"/>
      <c r="X57" s="37"/>
      <c r="Y57" s="37"/>
    </row>
    <row r="58" spans="1:25" ht="18" customHeight="1" x14ac:dyDescent="0.25">
      <c r="A58"/>
      <c r="B58" s="335" t="s">
        <v>24</v>
      </c>
      <c r="C58" s="336"/>
      <c r="D58" s="251">
        <v>8.6096405999999988</v>
      </c>
      <c r="E58" s="251">
        <v>43.346510000000002</v>
      </c>
      <c r="F58" s="251">
        <v>0.25718107617896008</v>
      </c>
      <c r="G58" s="251">
        <v>104.06396491800001</v>
      </c>
      <c r="H58" s="251">
        <v>103.01183484100001</v>
      </c>
      <c r="I58" s="251">
        <v>2.3614365936792114</v>
      </c>
      <c r="J58" s="251">
        <v>112.67360551800002</v>
      </c>
      <c r="K58" s="251">
        <v>146.35834484100002</v>
      </c>
      <c r="L58" s="250">
        <v>2.6186176698581716</v>
      </c>
      <c r="M58"/>
      <c r="O58" s="243"/>
      <c r="P58" s="243"/>
      <c r="U58" s="37"/>
      <c r="V58" s="37"/>
      <c r="X58" s="37"/>
      <c r="Y58" s="37"/>
    </row>
    <row r="59" spans="1:25" ht="18" customHeight="1" thickBot="1" x14ac:dyDescent="0.3">
      <c r="A59"/>
      <c r="B59" s="339" t="s">
        <v>65</v>
      </c>
      <c r="C59" s="340"/>
      <c r="D59" s="249">
        <v>2.1399765099999999</v>
      </c>
      <c r="E59" s="249">
        <v>5.7601760000000004</v>
      </c>
      <c r="F59" s="249">
        <v>6.3923860171293923E-2</v>
      </c>
      <c r="G59" s="249">
        <v>35.061123000000002</v>
      </c>
      <c r="H59" s="249">
        <v>32.584615800000002</v>
      </c>
      <c r="I59" s="249">
        <v>0.79561276502320566</v>
      </c>
      <c r="J59" s="249">
        <v>37.201099509999999</v>
      </c>
      <c r="K59" s="249">
        <v>38.344791800000003</v>
      </c>
      <c r="L59" s="248">
        <v>0.85953662519449958</v>
      </c>
      <c r="M59"/>
      <c r="O59" s="243"/>
      <c r="P59" s="243"/>
      <c r="U59" s="37"/>
      <c r="V59" s="37"/>
      <c r="X59" s="37"/>
      <c r="Y59" s="37"/>
    </row>
    <row r="60" spans="1:25" x14ac:dyDescent="0.25">
      <c r="A60"/>
      <c r="B60" s="79"/>
      <c r="C60" s="79"/>
      <c r="D60"/>
      <c r="E60"/>
      <c r="F60"/>
      <c r="G60"/>
      <c r="H60"/>
      <c r="I60"/>
      <c r="J60"/>
      <c r="K60"/>
      <c r="L60"/>
      <c r="M60"/>
    </row>
    <row r="61" spans="1:25" ht="20.100000000000001" customHeight="1" thickBot="1" x14ac:dyDescent="0.35">
      <c r="A61" s="80"/>
      <c r="B61" s="331" t="s">
        <v>211</v>
      </c>
      <c r="C61" s="332"/>
      <c r="D61"/>
      <c r="E61"/>
      <c r="F61"/>
      <c r="G61"/>
      <c r="H61"/>
      <c r="I61"/>
      <c r="J61"/>
      <c r="K61"/>
      <c r="L61"/>
      <c r="M61"/>
      <c r="U61" s="68"/>
      <c r="V61" s="68"/>
      <c r="X61" s="68"/>
      <c r="Y61" s="68"/>
    </row>
    <row r="62" spans="1:25" ht="18" customHeight="1" x14ac:dyDescent="0.25">
      <c r="A62"/>
      <c r="B62" s="333" t="s">
        <v>27</v>
      </c>
      <c r="C62" s="334"/>
      <c r="D62" s="254">
        <v>684.26242636000006</v>
      </c>
      <c r="E62" s="254">
        <v>2835.851075</v>
      </c>
      <c r="F62" s="255">
        <v>20.137801934370138</v>
      </c>
      <c r="G62" s="254">
        <v>1604.905015411</v>
      </c>
      <c r="H62" s="254">
        <v>1224.3522549520001</v>
      </c>
      <c r="I62" s="255">
        <v>36.830804315414269</v>
      </c>
      <c r="J62" s="254">
        <v>2289.1674417710001</v>
      </c>
      <c r="K62" s="254">
        <v>4060.2033299519999</v>
      </c>
      <c r="L62" s="253">
        <v>56.968606249784408</v>
      </c>
      <c r="M62"/>
      <c r="U62" s="68"/>
      <c r="V62" s="68"/>
      <c r="X62" s="68"/>
      <c r="Y62" s="68"/>
    </row>
    <row r="63" spans="1:25" ht="18" customHeight="1" x14ac:dyDescent="0.25">
      <c r="A63"/>
      <c r="B63" s="335" t="s">
        <v>26</v>
      </c>
      <c r="C63" s="336"/>
      <c r="D63" s="251">
        <v>18.825549000000002</v>
      </c>
      <c r="E63" s="251">
        <v>558.28120000000001</v>
      </c>
      <c r="F63" s="251">
        <v>0.58410094732360507</v>
      </c>
      <c r="G63" s="251">
        <v>7.7350117110000003</v>
      </c>
      <c r="H63" s="251">
        <v>80.909430569999998</v>
      </c>
      <c r="I63" s="251">
        <v>0.17552415690950876</v>
      </c>
      <c r="J63" s="251">
        <v>26.560560711000001</v>
      </c>
      <c r="K63" s="251">
        <v>639.19063057000005</v>
      </c>
      <c r="L63" s="250">
        <v>0.7596251042331138</v>
      </c>
      <c r="M63"/>
      <c r="O63" s="243"/>
      <c r="P63" s="243"/>
      <c r="R63" s="243"/>
      <c r="S63" s="243"/>
      <c r="U63" s="37"/>
      <c r="V63" s="37"/>
      <c r="X63" s="37"/>
      <c r="Y63" s="37"/>
    </row>
    <row r="64" spans="1:25" ht="18" customHeight="1" x14ac:dyDescent="0.25">
      <c r="A64"/>
      <c r="B64" s="335" t="s">
        <v>18</v>
      </c>
      <c r="C64" s="336"/>
      <c r="D64" s="251">
        <v>253.99650105999999</v>
      </c>
      <c r="E64" s="251">
        <v>1101.633</v>
      </c>
      <c r="F64" s="251">
        <v>7.8807580531131931</v>
      </c>
      <c r="G64" s="251">
        <v>225.1521856</v>
      </c>
      <c r="H64" s="251">
        <v>268.88383120000003</v>
      </c>
      <c r="I64" s="251">
        <v>5.1091903969029735</v>
      </c>
      <c r="J64" s="251">
        <v>479.14868665999995</v>
      </c>
      <c r="K64" s="251">
        <v>1370.5168312000001</v>
      </c>
      <c r="L64" s="250">
        <v>12.989948450016167</v>
      </c>
      <c r="M64"/>
      <c r="O64" s="243"/>
      <c r="P64" s="243"/>
      <c r="R64" s="243"/>
      <c r="S64" s="243"/>
      <c r="U64" s="37"/>
      <c r="V64" s="37"/>
      <c r="X64" s="37"/>
      <c r="Y64" s="37"/>
    </row>
    <row r="65" spans="1:25" ht="18" customHeight="1" x14ac:dyDescent="0.25">
      <c r="A65"/>
      <c r="B65" s="337" t="s">
        <v>179</v>
      </c>
      <c r="C65" s="338"/>
      <c r="D65" s="251">
        <v>39.65000525</v>
      </c>
      <c r="E65" s="251">
        <v>433.8485</v>
      </c>
      <c r="F65" s="251">
        <v>1.2297615165522466</v>
      </c>
      <c r="G65" s="251">
        <v>88.096336709000013</v>
      </c>
      <c r="H65" s="251">
        <v>212.99925765</v>
      </c>
      <c r="I65" s="251">
        <v>2.411132507603293</v>
      </c>
      <c r="J65" s="251">
        <v>127.74634195900001</v>
      </c>
      <c r="K65" s="251">
        <v>646.84775764999995</v>
      </c>
      <c r="L65" s="250">
        <v>3.6408940241555396</v>
      </c>
      <c r="M65"/>
      <c r="O65" s="243"/>
      <c r="P65" s="243"/>
      <c r="U65" s="37"/>
      <c r="V65" s="37"/>
      <c r="X65" s="37"/>
      <c r="Y65" s="37"/>
    </row>
    <row r="66" spans="1:25" ht="18" customHeight="1" x14ac:dyDescent="0.25">
      <c r="A66"/>
      <c r="B66" s="341" t="s">
        <v>76</v>
      </c>
      <c r="C66" s="342"/>
      <c r="D66" s="251">
        <v>25.449337</v>
      </c>
      <c r="E66" s="251">
        <v>265.94889999999998</v>
      </c>
      <c r="F66" s="251">
        <v>0.78932184414702455</v>
      </c>
      <c r="G66" s="251">
        <v>78.483520999999996</v>
      </c>
      <c r="H66" s="251">
        <v>165.6271309</v>
      </c>
      <c r="I66" s="251">
        <v>1.6693266415653507</v>
      </c>
      <c r="J66" s="251">
        <v>103.932858</v>
      </c>
      <c r="K66" s="251">
        <v>431.57603089999998</v>
      </c>
      <c r="L66" s="250">
        <v>2.4586484857123754</v>
      </c>
      <c r="M66"/>
      <c r="O66" s="243"/>
      <c r="P66" s="243"/>
      <c r="U66" s="37"/>
      <c r="V66" s="37"/>
      <c r="X66" s="37"/>
      <c r="Y66" s="37"/>
    </row>
    <row r="67" spans="1:25" ht="18" customHeight="1" x14ac:dyDescent="0.25">
      <c r="A67"/>
      <c r="B67" s="341" t="s">
        <v>180</v>
      </c>
      <c r="C67" s="342"/>
      <c r="D67" s="251">
        <v>4.1610682499999996</v>
      </c>
      <c r="E67" s="251">
        <v>51.005560000000003</v>
      </c>
      <c r="F67" s="251">
        <v>0.12905727425086289</v>
      </c>
      <c r="G67" s="251">
        <v>4.9195093600000002</v>
      </c>
      <c r="H67" s="251">
        <v>23.4415461</v>
      </c>
      <c r="I67" s="251">
        <v>0.11163431486399167</v>
      </c>
      <c r="J67" s="251">
        <v>9.0805776099999989</v>
      </c>
      <c r="K67" s="251">
        <v>74.447106099999999</v>
      </c>
      <c r="L67" s="250">
        <v>0.24069158911485455</v>
      </c>
      <c r="M67"/>
      <c r="O67" s="243"/>
      <c r="P67" s="243"/>
      <c r="U67" s="37"/>
      <c r="V67" s="37"/>
      <c r="X67" s="37"/>
      <c r="Y67" s="37"/>
    </row>
    <row r="68" spans="1:25" ht="18" customHeight="1" x14ac:dyDescent="0.25">
      <c r="A68"/>
      <c r="B68" s="148" t="s">
        <v>77</v>
      </c>
      <c r="C68" s="149"/>
      <c r="D68" s="251">
        <v>5.9051527500000001</v>
      </c>
      <c r="E68" s="251">
        <v>90.386219999999994</v>
      </c>
      <c r="F68" s="251">
        <v>0.1831507853662307</v>
      </c>
      <c r="G68" s="251">
        <v>2.5641267590000001</v>
      </c>
      <c r="H68" s="251">
        <v>19.632556879999999</v>
      </c>
      <c r="I68" s="251">
        <v>0.58185585801058926</v>
      </c>
      <c r="J68" s="251">
        <v>8.4692795089999997</v>
      </c>
      <c r="K68" s="251">
        <v>110.01877687999999</v>
      </c>
      <c r="L68" s="250">
        <v>0.76500664337681989</v>
      </c>
      <c r="M68"/>
      <c r="O68" s="243"/>
      <c r="P68" s="243"/>
      <c r="U68" s="37"/>
      <c r="V68" s="37"/>
      <c r="X68" s="37"/>
      <c r="Y68" s="37"/>
    </row>
    <row r="69" spans="1:25" ht="18" customHeight="1" x14ac:dyDescent="0.25">
      <c r="A69"/>
      <c r="B69" s="148" t="s">
        <v>185</v>
      </c>
      <c r="C69" s="149"/>
      <c r="D69" s="251">
        <v>4.13444725</v>
      </c>
      <c r="E69" s="251">
        <v>21.76606</v>
      </c>
      <c r="F69" s="251">
        <v>0.12823161278812858</v>
      </c>
      <c r="G69" s="251">
        <v>2.1291795900000001</v>
      </c>
      <c r="H69" s="251">
        <v>4.2980237699999995</v>
      </c>
      <c r="I69" s="251">
        <v>4.8315693163361463E-2</v>
      </c>
      <c r="J69" s="251">
        <v>6.2636268400000006</v>
      </c>
      <c r="K69" s="251">
        <v>26.06408377</v>
      </c>
      <c r="L69" s="250">
        <v>0.17654730595149004</v>
      </c>
      <c r="M69"/>
      <c r="O69" s="243"/>
      <c r="P69" s="243"/>
      <c r="U69" s="37"/>
      <c r="V69" s="37"/>
      <c r="X69" s="37"/>
      <c r="Y69" s="37"/>
    </row>
    <row r="70" spans="1:25" ht="18" customHeight="1" x14ac:dyDescent="0.25">
      <c r="A70"/>
      <c r="B70" s="335" t="s">
        <v>61</v>
      </c>
      <c r="C70" s="336"/>
      <c r="D70" s="251">
        <v>127.29650547999999</v>
      </c>
      <c r="E70" s="251">
        <v>460.30650000000003</v>
      </c>
      <c r="F70" s="251">
        <v>3.5662039386764173</v>
      </c>
      <c r="G70" s="251">
        <v>475.13759367</v>
      </c>
      <c r="H70" s="251">
        <v>376.73473738000001</v>
      </c>
      <c r="I70" s="251">
        <v>10.781900359160231</v>
      </c>
      <c r="J70" s="251">
        <v>602.43409914999995</v>
      </c>
      <c r="K70" s="251">
        <v>837.04123737999998</v>
      </c>
      <c r="L70" s="250">
        <v>14.348104297836649</v>
      </c>
      <c r="M70"/>
      <c r="O70" s="243"/>
      <c r="P70" s="243"/>
      <c r="U70" s="37"/>
      <c r="V70" s="37"/>
      <c r="X70" s="37"/>
      <c r="Y70" s="37"/>
    </row>
    <row r="71" spans="1:25" ht="18" customHeight="1" x14ac:dyDescent="0.25">
      <c r="A71"/>
      <c r="B71" s="335" t="s">
        <v>16</v>
      </c>
      <c r="C71" s="336"/>
      <c r="D71" s="251">
        <v>229.73422380000002</v>
      </c>
      <c r="E71" s="251">
        <v>210.09809999999999</v>
      </c>
      <c r="F71" s="251">
        <v>6.4359904513879167</v>
      </c>
      <c r="G71" s="251">
        <v>661.90461399999992</v>
      </c>
      <c r="H71" s="251">
        <v>139.91573159999999</v>
      </c>
      <c r="I71" s="251">
        <v>15.020048277579631</v>
      </c>
      <c r="J71" s="251">
        <v>891.63883779999992</v>
      </c>
      <c r="K71" s="251">
        <v>350.0138316</v>
      </c>
      <c r="L71" s="250">
        <v>21.456038728967549</v>
      </c>
      <c r="M71"/>
      <c r="O71" s="243"/>
      <c r="P71" s="243"/>
      <c r="U71" s="37"/>
      <c r="V71" s="37"/>
      <c r="X71" s="37"/>
      <c r="Y71" s="37"/>
    </row>
    <row r="72" spans="1:25" ht="18" customHeight="1" x14ac:dyDescent="0.25">
      <c r="A72"/>
      <c r="B72" s="335" t="s">
        <v>24</v>
      </c>
      <c r="C72" s="336"/>
      <c r="D72" s="251">
        <v>12.664907969999998</v>
      </c>
      <c r="E72" s="251">
        <v>66.30471</v>
      </c>
      <c r="F72" s="251">
        <v>0.37840079074836952</v>
      </c>
      <c r="G72" s="251">
        <v>114.50142972099999</v>
      </c>
      <c r="H72" s="251">
        <v>115.37746745199999</v>
      </c>
      <c r="I72" s="251">
        <v>2.598285260270615</v>
      </c>
      <c r="J72" s="251">
        <v>127.166337691</v>
      </c>
      <c r="K72" s="251">
        <v>181.68217745199999</v>
      </c>
      <c r="L72" s="250">
        <v>2.9766860510189845</v>
      </c>
      <c r="M72"/>
      <c r="O72" s="243"/>
      <c r="P72" s="243"/>
      <c r="U72" s="37"/>
      <c r="V72" s="37"/>
      <c r="X72" s="37"/>
      <c r="Y72" s="37"/>
    </row>
    <row r="73" spans="1:25" ht="18" customHeight="1" thickBot="1" x14ac:dyDescent="0.3">
      <c r="A73"/>
      <c r="B73" s="339" t="s">
        <v>65</v>
      </c>
      <c r="C73" s="340"/>
      <c r="D73" s="249">
        <v>2.0947338000000002</v>
      </c>
      <c r="E73" s="249">
        <v>5.3790649999999998</v>
      </c>
      <c r="F73" s="249">
        <v>6.2586236568392295E-2</v>
      </c>
      <c r="G73" s="249">
        <v>32.377844000000003</v>
      </c>
      <c r="H73" s="249">
        <v>29.531799100000001</v>
      </c>
      <c r="I73" s="249">
        <v>0.7347233569880236</v>
      </c>
      <c r="J73" s="249">
        <v>34.472577800000003</v>
      </c>
      <c r="K73" s="249">
        <v>34.910864099999998</v>
      </c>
      <c r="L73" s="248">
        <v>0.79730959355641584</v>
      </c>
      <c r="M73"/>
      <c r="O73" s="243"/>
      <c r="P73" s="243"/>
      <c r="U73" s="37"/>
      <c r="V73" s="37"/>
      <c r="X73" s="37"/>
      <c r="Y73" s="37"/>
    </row>
    <row r="74" spans="1:25" ht="45" customHeight="1" x14ac:dyDescent="0.25">
      <c r="A74"/>
      <c r="B74"/>
      <c r="C74"/>
      <c r="D74"/>
      <c r="E74"/>
      <c r="F74"/>
      <c r="G74"/>
      <c r="H74"/>
      <c r="I74"/>
      <c r="J74"/>
      <c r="K74"/>
      <c r="L74"/>
      <c r="M74"/>
    </row>
    <row r="75" spans="1:25" ht="20.100000000000001" customHeight="1" thickBot="1" x14ac:dyDescent="0.35">
      <c r="A75" s="80"/>
      <c r="B75" s="331" t="s">
        <v>210</v>
      </c>
      <c r="C75" s="332"/>
      <c r="D75"/>
      <c r="E75"/>
      <c r="F75"/>
      <c r="G75"/>
      <c r="H75"/>
      <c r="I75"/>
      <c r="J75"/>
      <c r="K75"/>
      <c r="L75"/>
      <c r="M75"/>
      <c r="U75" s="68"/>
      <c r="V75" s="68"/>
      <c r="X75" s="68"/>
      <c r="Y75" s="68"/>
    </row>
    <row r="76" spans="1:25" ht="18" customHeight="1" x14ac:dyDescent="0.25">
      <c r="A76"/>
      <c r="B76" s="333" t="s">
        <v>27</v>
      </c>
      <c r="C76" s="334"/>
      <c r="D76" s="254">
        <v>431.34295654999994</v>
      </c>
      <c r="E76" s="254">
        <v>1935.4038109999999</v>
      </c>
      <c r="F76" s="255">
        <v>12.703785870311586</v>
      </c>
      <c r="G76" s="254">
        <v>1425.8482534760001</v>
      </c>
      <c r="H76" s="254">
        <v>1303.899549663</v>
      </c>
      <c r="I76" s="255">
        <v>32.218640703207477</v>
      </c>
      <c r="J76" s="254">
        <v>1857.1912100260001</v>
      </c>
      <c r="K76" s="254">
        <v>3239.3033606629997</v>
      </c>
      <c r="L76" s="253">
        <v>44.922426573519061</v>
      </c>
      <c r="M76"/>
      <c r="U76" s="68"/>
      <c r="V76" s="68"/>
      <c r="X76" s="68"/>
      <c r="Y76" s="68"/>
    </row>
    <row r="77" spans="1:25" ht="18" customHeight="1" x14ac:dyDescent="0.25">
      <c r="A77"/>
      <c r="B77" s="335" t="s">
        <v>26</v>
      </c>
      <c r="C77" s="336"/>
      <c r="D77" s="251">
        <v>9.5134681600000004</v>
      </c>
      <c r="E77" s="251">
        <v>391.94880000000001</v>
      </c>
      <c r="F77" s="251">
        <v>0.29517882060129497</v>
      </c>
      <c r="G77" s="251">
        <v>11.70885296</v>
      </c>
      <c r="H77" s="251">
        <v>132.10925399999999</v>
      </c>
      <c r="I77" s="251">
        <v>0.26569921558860926</v>
      </c>
      <c r="J77" s="251">
        <v>21.22232112</v>
      </c>
      <c r="K77" s="251">
        <v>524.05805399999997</v>
      </c>
      <c r="L77" s="250">
        <v>0.56087803618990417</v>
      </c>
      <c r="M77"/>
      <c r="O77" s="243"/>
      <c r="P77" s="243"/>
      <c r="R77" s="243"/>
      <c r="S77" s="243"/>
      <c r="U77" s="37"/>
      <c r="V77" s="37"/>
      <c r="X77" s="37"/>
      <c r="Y77" s="37"/>
    </row>
    <row r="78" spans="1:25" ht="18" customHeight="1" x14ac:dyDescent="0.25">
      <c r="A78"/>
      <c r="B78" s="335" t="s">
        <v>18</v>
      </c>
      <c r="C78" s="336"/>
      <c r="D78" s="251">
        <v>149.13717893</v>
      </c>
      <c r="E78" s="251">
        <v>660.90250000000003</v>
      </c>
      <c r="F78" s="251">
        <v>4.6273489167132187</v>
      </c>
      <c r="G78" s="251">
        <v>185.9028778</v>
      </c>
      <c r="H78" s="251">
        <v>228.0254257</v>
      </c>
      <c r="I78" s="251">
        <v>4.2185386541163865</v>
      </c>
      <c r="J78" s="251">
        <v>335.04005673</v>
      </c>
      <c r="K78" s="251">
        <v>888.92792570000006</v>
      </c>
      <c r="L78" s="250">
        <v>8.8458875708296052</v>
      </c>
      <c r="M78"/>
      <c r="O78" s="243"/>
      <c r="P78" s="243"/>
      <c r="R78" s="243"/>
      <c r="S78" s="243"/>
      <c r="U78" s="37"/>
      <c r="V78" s="37"/>
      <c r="X78" s="37"/>
      <c r="Y78" s="37"/>
    </row>
    <row r="79" spans="1:25" ht="18" customHeight="1" x14ac:dyDescent="0.25">
      <c r="A79"/>
      <c r="B79" s="337" t="s">
        <v>179</v>
      </c>
      <c r="C79" s="338"/>
      <c r="D79" s="251">
        <v>41.671190000000003</v>
      </c>
      <c r="E79" s="251">
        <v>433.37130000000002</v>
      </c>
      <c r="F79" s="251">
        <v>1.2922696078093898</v>
      </c>
      <c r="G79" s="251">
        <v>133.68509559899999</v>
      </c>
      <c r="H79" s="251">
        <v>378.59997131300003</v>
      </c>
      <c r="I79" s="251">
        <v>2.8966619719604267</v>
      </c>
      <c r="J79" s="251">
        <v>175.35628559899999</v>
      </c>
      <c r="K79" s="251">
        <v>811.97127131299999</v>
      </c>
      <c r="L79" s="250">
        <v>4.1889315797698163</v>
      </c>
      <c r="M79"/>
      <c r="O79" s="243"/>
      <c r="P79" s="243"/>
      <c r="U79" s="37"/>
      <c r="V79" s="37"/>
      <c r="X79" s="37"/>
      <c r="Y79" s="37"/>
    </row>
    <row r="80" spans="1:25" ht="18" customHeight="1" x14ac:dyDescent="0.25">
      <c r="A80"/>
      <c r="B80" s="341" t="s">
        <v>76</v>
      </c>
      <c r="C80" s="342"/>
      <c r="D80" s="251">
        <v>28.725470749999999</v>
      </c>
      <c r="E80" s="251">
        <v>293.25880000000001</v>
      </c>
      <c r="F80" s="251">
        <v>0.89080856150838506</v>
      </c>
      <c r="G80" s="251">
        <v>113.031487</v>
      </c>
      <c r="H80" s="251">
        <v>283.44229060000004</v>
      </c>
      <c r="I80" s="251">
        <v>2.2658085257865244</v>
      </c>
      <c r="J80" s="251">
        <v>141.75695775</v>
      </c>
      <c r="K80" s="251">
        <v>576.70109060000004</v>
      </c>
      <c r="L80" s="250">
        <v>3.1566170872949093</v>
      </c>
      <c r="M80"/>
      <c r="O80" s="243"/>
      <c r="P80" s="243"/>
      <c r="U80" s="37"/>
      <c r="V80" s="37"/>
      <c r="X80" s="37"/>
      <c r="Y80" s="37"/>
    </row>
    <row r="81" spans="1:25" ht="18" customHeight="1" x14ac:dyDescent="0.25">
      <c r="A81"/>
      <c r="B81" s="341" t="s">
        <v>180</v>
      </c>
      <c r="C81" s="342"/>
      <c r="D81" s="251">
        <v>7.5581942499999997</v>
      </c>
      <c r="E81" s="251">
        <v>90.867360000000005</v>
      </c>
      <c r="F81" s="251">
        <v>0.23438794810502617</v>
      </c>
      <c r="G81" s="251">
        <v>13.18166695</v>
      </c>
      <c r="H81" s="251">
        <v>75.248827399999996</v>
      </c>
      <c r="I81" s="251">
        <v>0.29912055269035465</v>
      </c>
      <c r="J81" s="251">
        <v>20.7398612</v>
      </c>
      <c r="K81" s="251">
        <v>166.1161874</v>
      </c>
      <c r="L81" s="250">
        <v>0.53350850079538081</v>
      </c>
      <c r="M81"/>
      <c r="O81" s="243"/>
      <c r="P81" s="243"/>
      <c r="U81" s="37"/>
      <c r="V81" s="37"/>
      <c r="X81" s="37"/>
      <c r="Y81" s="37"/>
    </row>
    <row r="82" spans="1:25" ht="18" customHeight="1" x14ac:dyDescent="0.25">
      <c r="A82"/>
      <c r="B82" s="148" t="s">
        <v>77</v>
      </c>
      <c r="C82" s="149"/>
      <c r="D82" s="251">
        <v>1.92480875</v>
      </c>
      <c r="E82" s="251">
        <v>23.340699999999998</v>
      </c>
      <c r="F82" s="251">
        <v>5.9690444368653305E-2</v>
      </c>
      <c r="G82" s="251">
        <v>0.79409870900000001</v>
      </c>
      <c r="H82" s="251">
        <v>5.9050780029999999</v>
      </c>
      <c r="I82" s="251">
        <v>0.18019818405954877</v>
      </c>
      <c r="J82" s="251">
        <v>2.718907459</v>
      </c>
      <c r="K82" s="251">
        <v>29.245778002999998</v>
      </c>
      <c r="L82" s="250">
        <v>0.23988862842820208</v>
      </c>
      <c r="M82"/>
      <c r="O82" s="243"/>
      <c r="P82" s="243"/>
      <c r="U82" s="37"/>
      <c r="V82" s="37"/>
      <c r="X82" s="37"/>
      <c r="Y82" s="37"/>
    </row>
    <row r="83" spans="1:25" ht="18" customHeight="1" x14ac:dyDescent="0.25">
      <c r="A83"/>
      <c r="B83" s="148" t="s">
        <v>185</v>
      </c>
      <c r="C83" s="149"/>
      <c r="D83" s="251">
        <v>3.4627162500000002</v>
      </c>
      <c r="E83" s="251">
        <v>20.998259999999998</v>
      </c>
      <c r="F83" s="251">
        <v>0.10738265382732534</v>
      </c>
      <c r="G83" s="251">
        <v>6.6778429400000006</v>
      </c>
      <c r="H83" s="251">
        <v>14.003775310000002</v>
      </c>
      <c r="I83" s="251">
        <v>0.15153470942399913</v>
      </c>
      <c r="J83" s="251">
        <v>10.140559190000001</v>
      </c>
      <c r="K83" s="251">
        <v>35.002035309999997</v>
      </c>
      <c r="L83" s="250">
        <v>0.25891736325132447</v>
      </c>
      <c r="M83"/>
      <c r="O83" s="243"/>
      <c r="P83" s="243"/>
      <c r="U83" s="37"/>
      <c r="V83" s="37"/>
      <c r="X83" s="37"/>
      <c r="Y83" s="37"/>
    </row>
    <row r="84" spans="1:25" ht="18" customHeight="1" x14ac:dyDescent="0.25">
      <c r="A84"/>
      <c r="B84" s="335" t="s">
        <v>61</v>
      </c>
      <c r="C84" s="336"/>
      <c r="D84" s="251">
        <v>76.24502677000001</v>
      </c>
      <c r="E84" s="251">
        <v>281.1524</v>
      </c>
      <c r="F84" s="251">
        <v>2.1358993092401253</v>
      </c>
      <c r="G84" s="251">
        <v>398.77936736099997</v>
      </c>
      <c r="H84" s="251">
        <v>322.26640545999999</v>
      </c>
      <c r="I84" s="251">
        <v>9.0491669391277014</v>
      </c>
      <c r="J84" s="251">
        <v>475.02439413100001</v>
      </c>
      <c r="K84" s="251">
        <v>603.41880545999993</v>
      </c>
      <c r="L84" s="250">
        <v>11.185066248367827</v>
      </c>
      <c r="M84"/>
      <c r="O84" s="243"/>
      <c r="P84" s="243"/>
      <c r="U84" s="37"/>
      <c r="V84" s="37"/>
      <c r="X84" s="37"/>
      <c r="Y84" s="37"/>
    </row>
    <row r="85" spans="1:25" ht="18" customHeight="1" x14ac:dyDescent="0.25">
      <c r="A85"/>
      <c r="B85" s="335" t="s">
        <v>16</v>
      </c>
      <c r="C85" s="336"/>
      <c r="D85" s="251">
        <v>145.5032976</v>
      </c>
      <c r="E85" s="251">
        <v>127.42230000000001</v>
      </c>
      <c r="F85" s="251">
        <v>4.0760742831594436</v>
      </c>
      <c r="G85" s="251">
        <v>569.37521499999991</v>
      </c>
      <c r="H85" s="251">
        <v>119.77991490000001</v>
      </c>
      <c r="I85" s="251">
        <v>12.920355949289821</v>
      </c>
      <c r="J85" s="251">
        <v>714.87851259999991</v>
      </c>
      <c r="K85" s="251">
        <v>247.2022149</v>
      </c>
      <c r="L85" s="250">
        <v>16.996430232449264</v>
      </c>
      <c r="M85"/>
      <c r="O85" s="243"/>
      <c r="P85" s="243"/>
      <c r="U85" s="37"/>
      <c r="V85" s="37"/>
      <c r="X85" s="37"/>
      <c r="Y85" s="37"/>
    </row>
    <row r="86" spans="1:25" ht="18" customHeight="1" x14ac:dyDescent="0.25">
      <c r="A86"/>
      <c r="B86" s="335" t="s">
        <v>24</v>
      </c>
      <c r="C86" s="336"/>
      <c r="D86" s="251">
        <v>7.7070205899999999</v>
      </c>
      <c r="E86" s="251">
        <v>36.674930000000003</v>
      </c>
      <c r="F86" s="251">
        <v>0.23023907786314091</v>
      </c>
      <c r="G86" s="251">
        <v>93.753769755999997</v>
      </c>
      <c r="H86" s="251">
        <v>93.521177489999999</v>
      </c>
      <c r="I86" s="251">
        <v>2.1274759506967342</v>
      </c>
      <c r="J86" s="251">
        <v>101.460790346</v>
      </c>
      <c r="K86" s="251">
        <v>130.19610749</v>
      </c>
      <c r="L86" s="250">
        <v>2.3577150285598751</v>
      </c>
      <c r="M86"/>
      <c r="O86" s="243"/>
      <c r="P86" s="243"/>
      <c r="U86" s="37"/>
      <c r="V86" s="37"/>
      <c r="X86" s="37"/>
      <c r="Y86" s="37"/>
    </row>
    <row r="87" spans="1:25" ht="18" customHeight="1" thickBot="1" x14ac:dyDescent="0.3">
      <c r="A87"/>
      <c r="B87" s="339" t="s">
        <v>65</v>
      </c>
      <c r="C87" s="340"/>
      <c r="D87" s="249">
        <v>1.5657745000000001</v>
      </c>
      <c r="E87" s="249">
        <v>3.931581</v>
      </c>
      <c r="F87" s="249">
        <v>4.677585492497309E-2</v>
      </c>
      <c r="G87" s="249">
        <v>32.643075000000003</v>
      </c>
      <c r="H87" s="249">
        <v>29.597400799999999</v>
      </c>
      <c r="I87" s="249">
        <v>0.74074202242780063</v>
      </c>
      <c r="J87" s="249">
        <v>34.208849500000007</v>
      </c>
      <c r="K87" s="249">
        <v>33.528981799999997</v>
      </c>
      <c r="L87" s="248">
        <v>0.78751787735277368</v>
      </c>
      <c r="M87"/>
      <c r="O87" s="243"/>
      <c r="P87" s="243"/>
      <c r="U87" s="37"/>
      <c r="V87" s="37"/>
      <c r="X87" s="37"/>
      <c r="Y87" s="37"/>
    </row>
    <row r="88" spans="1:25" ht="18" customHeight="1" x14ac:dyDescent="0.25">
      <c r="A88" s="9"/>
      <c r="B88" s="141"/>
      <c r="C88" s="142"/>
      <c r="D88" s="256"/>
      <c r="E88" s="256"/>
      <c r="F88" s="256"/>
      <c r="G88" s="256"/>
      <c r="H88" s="256"/>
      <c r="I88" s="256"/>
      <c r="J88" s="256"/>
      <c r="K88" s="256"/>
      <c r="L88" s="246"/>
      <c r="M88" s="9"/>
      <c r="O88" s="243"/>
      <c r="P88" s="243"/>
      <c r="U88" s="37"/>
      <c r="V88" s="37"/>
      <c r="X88" s="37"/>
      <c r="Y88" s="37"/>
    </row>
    <row r="89" spans="1:25" ht="18" customHeight="1" x14ac:dyDescent="0.25">
      <c r="A89" s="9"/>
      <c r="B89" s="141"/>
      <c r="C89" s="142"/>
      <c r="D89" s="256"/>
      <c r="E89" s="256"/>
      <c r="F89" s="256"/>
      <c r="G89" s="256"/>
      <c r="H89" s="256"/>
      <c r="I89" s="256"/>
      <c r="J89" s="256"/>
      <c r="K89" s="256"/>
      <c r="L89" s="246"/>
      <c r="M89" s="9"/>
      <c r="O89" s="243"/>
      <c r="P89" s="243"/>
      <c r="U89" s="37"/>
      <c r="V89" s="37"/>
      <c r="X89" s="37"/>
      <c r="Y89" s="37"/>
    </row>
    <row r="90" spans="1:25" ht="18" customHeight="1" x14ac:dyDescent="0.25">
      <c r="A90" s="9"/>
      <c r="B90" s="141"/>
      <c r="C90" s="142"/>
      <c r="D90" s="256"/>
      <c r="E90" s="256"/>
      <c r="F90" s="256"/>
      <c r="G90" s="256"/>
      <c r="H90" s="256"/>
      <c r="I90" s="256"/>
      <c r="J90" s="256"/>
      <c r="K90" s="256"/>
      <c r="L90" s="246"/>
      <c r="M90" s="9"/>
      <c r="O90" s="243"/>
      <c r="P90" s="243"/>
      <c r="U90" s="37"/>
      <c r="V90" s="37"/>
      <c r="X90" s="37"/>
      <c r="Y90" s="37"/>
    </row>
    <row r="91" spans="1:25" ht="20.100000000000001" customHeight="1" thickBot="1" x14ac:dyDescent="0.35">
      <c r="A91" s="80"/>
      <c r="B91" s="331">
        <v>2016</v>
      </c>
      <c r="C91" s="332"/>
      <c r="D91" s="256"/>
      <c r="E91" s="256"/>
      <c r="F91" s="256"/>
      <c r="G91" s="256"/>
      <c r="H91" s="256"/>
      <c r="I91" s="256"/>
      <c r="J91" s="256"/>
      <c r="K91" s="256"/>
      <c r="L91" s="246"/>
      <c r="M91"/>
      <c r="U91" s="68"/>
      <c r="V91" s="68"/>
      <c r="X91" s="68"/>
      <c r="Y91" s="68"/>
    </row>
    <row r="92" spans="1:25" ht="18" customHeight="1" x14ac:dyDescent="0.25">
      <c r="A92"/>
      <c r="B92" s="333" t="s">
        <v>27</v>
      </c>
      <c r="C92" s="334"/>
      <c r="D92" s="254">
        <f t="shared" ref="D92:L92" si="0">+SUM(D34,D48,D62,D76)</f>
        <v>1977.6794363700001</v>
      </c>
      <c r="E92" s="254">
        <f t="shared" si="0"/>
        <v>8477.6310680000006</v>
      </c>
      <c r="F92" s="255">
        <f t="shared" si="0"/>
        <v>58.20287918586785</v>
      </c>
      <c r="G92" s="254">
        <f t="shared" si="0"/>
        <v>5823.8818158859995</v>
      </c>
      <c r="H92" s="254">
        <f t="shared" si="0"/>
        <v>4721.1018494370001</v>
      </c>
      <c r="I92" s="255">
        <f t="shared" si="0"/>
        <v>132.65994013010553</v>
      </c>
      <c r="J92" s="254">
        <f t="shared" si="0"/>
        <v>7801.5612522560004</v>
      </c>
      <c r="K92" s="254">
        <f t="shared" si="0"/>
        <v>13198.732917437001</v>
      </c>
      <c r="L92" s="253">
        <f t="shared" si="0"/>
        <v>190.86281931597338</v>
      </c>
      <c r="M92"/>
      <c r="U92" s="68"/>
      <c r="V92" s="68"/>
      <c r="X92" s="68"/>
      <c r="Y92" s="68"/>
    </row>
    <row r="93" spans="1:25" ht="18" customHeight="1" x14ac:dyDescent="0.25">
      <c r="A93"/>
      <c r="B93" s="296" t="s">
        <v>231</v>
      </c>
      <c r="C93" s="150"/>
      <c r="D93" s="252">
        <f t="shared" ref="D93:I93" si="1">+SUM(D94:D95,D99:D104)</f>
        <v>1853.08180537</v>
      </c>
      <c r="E93" s="252">
        <f t="shared" si="1"/>
        <v>7145.3160280000002</v>
      </c>
      <c r="F93" s="252">
        <f t="shared" si="1"/>
        <v>54.338930734100508</v>
      </c>
      <c r="G93" s="252">
        <f t="shared" si="1"/>
        <v>5434.9110158739986</v>
      </c>
      <c r="H93" s="252">
        <f t="shared" si="1"/>
        <v>3752.8977514370004</v>
      </c>
      <c r="I93" s="252">
        <f t="shared" si="1"/>
        <v>124.42409697153781</v>
      </c>
      <c r="J93" s="252">
        <f>+SUM(D93+G93)</f>
        <v>7287.9928212439991</v>
      </c>
      <c r="K93" s="252">
        <f>+SUM(E93+H93)</f>
        <v>10898.213779437001</v>
      </c>
      <c r="L93" s="295">
        <f>+SUM(F93+I93)</f>
        <v>178.76302770563831</v>
      </c>
      <c r="M93"/>
      <c r="U93" s="68"/>
      <c r="V93" s="68"/>
      <c r="X93" s="68"/>
      <c r="Y93" s="68"/>
    </row>
    <row r="94" spans="1:25" ht="18" customHeight="1" x14ac:dyDescent="0.25">
      <c r="A94"/>
      <c r="B94" s="335" t="s">
        <v>26</v>
      </c>
      <c r="C94" s="336"/>
      <c r="D94" s="251">
        <f t="shared" ref="D94:L94" si="2">+SUM(D35,D49,D63,D77)</f>
        <v>46.668034970000008</v>
      </c>
      <c r="E94" s="251">
        <f t="shared" si="2"/>
        <v>1678.8339000000001</v>
      </c>
      <c r="F94" s="251">
        <f t="shared" si="2"/>
        <v>1.4479178336851155</v>
      </c>
      <c r="G94" s="251">
        <f t="shared" si="2"/>
        <v>34.393898571000001</v>
      </c>
      <c r="H94" s="251">
        <f t="shared" si="2"/>
        <v>373.88400876999992</v>
      </c>
      <c r="I94" s="251">
        <f t="shared" si="2"/>
        <v>0.78047199862939332</v>
      </c>
      <c r="J94" s="251">
        <f t="shared" si="2"/>
        <v>81.061933541000002</v>
      </c>
      <c r="K94" s="251">
        <f t="shared" si="2"/>
        <v>2052.7179087700001</v>
      </c>
      <c r="L94" s="250">
        <f t="shared" si="2"/>
        <v>2.2283898323145088</v>
      </c>
      <c r="M94"/>
      <c r="O94" s="243"/>
      <c r="P94" s="243"/>
      <c r="R94" s="243"/>
      <c r="S94" s="243"/>
      <c r="U94" s="37"/>
      <c r="V94" s="37"/>
      <c r="X94" s="37"/>
      <c r="Y94" s="37"/>
    </row>
    <row r="95" spans="1:25" ht="18" customHeight="1" x14ac:dyDescent="0.25">
      <c r="A95"/>
      <c r="B95" s="335" t="s">
        <v>18</v>
      </c>
      <c r="C95" s="336"/>
      <c r="D95" s="251">
        <f t="shared" ref="D95:L95" si="3">+SUM(D36,D50,D64,D78)</f>
        <v>707.90515463999998</v>
      </c>
      <c r="E95" s="251">
        <f t="shared" si="3"/>
        <v>3099.7201000000005</v>
      </c>
      <c r="F95" s="251">
        <f t="shared" si="3"/>
        <v>21.963314414886703</v>
      </c>
      <c r="G95" s="251">
        <f t="shared" si="3"/>
        <v>784.48422359999995</v>
      </c>
      <c r="H95" s="251">
        <f t="shared" si="3"/>
        <v>945.86979620000011</v>
      </c>
      <c r="I95" s="251">
        <f t="shared" si="3"/>
        <v>17.801644923223897</v>
      </c>
      <c r="J95" s="251">
        <f t="shared" si="3"/>
        <v>1492.3893782399998</v>
      </c>
      <c r="K95" s="251">
        <f t="shared" si="3"/>
        <v>4045.5898962000001</v>
      </c>
      <c r="L95" s="250">
        <f t="shared" si="3"/>
        <v>39.7649593381106</v>
      </c>
      <c r="M95"/>
      <c r="O95" s="243"/>
      <c r="P95" s="243"/>
      <c r="R95" s="243"/>
      <c r="S95" s="243"/>
      <c r="U95" s="37"/>
      <c r="V95" s="37"/>
      <c r="X95" s="37"/>
      <c r="Y95" s="37"/>
    </row>
    <row r="96" spans="1:25" ht="18" customHeight="1" x14ac:dyDescent="0.25">
      <c r="A96"/>
      <c r="B96" s="337" t="s">
        <v>179</v>
      </c>
      <c r="C96" s="338"/>
      <c r="D96" s="251">
        <f t="shared" ref="D96:L96" si="4">+SUM(D37,D51,D65,D79)</f>
        <v>147.77148774999998</v>
      </c>
      <c r="E96" s="251">
        <f t="shared" si="4"/>
        <v>1566.9653000000001</v>
      </c>
      <c r="F96" s="251">
        <f t="shared" si="4"/>
        <v>4.5826249932574239</v>
      </c>
      <c r="G96" s="251">
        <f t="shared" si="4"/>
        <v>406.86228036700004</v>
      </c>
      <c r="H96" s="251">
        <f t="shared" si="4"/>
        <v>1034.26238276</v>
      </c>
      <c r="I96" s="251">
        <f t="shared" si="4"/>
        <v>9.7360426029500946</v>
      </c>
      <c r="J96" s="251">
        <f t="shared" si="4"/>
        <v>554.63376811700005</v>
      </c>
      <c r="K96" s="251">
        <f t="shared" si="4"/>
        <v>2601.2276827599999</v>
      </c>
      <c r="L96" s="250">
        <f t="shared" si="4"/>
        <v>14.318667596207517</v>
      </c>
      <c r="M96"/>
      <c r="O96" s="243"/>
      <c r="P96" s="243"/>
      <c r="U96" s="37"/>
      <c r="V96" s="37"/>
      <c r="X96" s="37"/>
      <c r="Y96" s="37"/>
    </row>
    <row r="97" spans="1:25" ht="18" customHeight="1" x14ac:dyDescent="0.25">
      <c r="A97"/>
      <c r="B97" s="341" t="s">
        <v>76</v>
      </c>
      <c r="C97" s="342"/>
      <c r="D97" s="251">
        <f t="shared" ref="D97:L97" si="5">+SUM(D80,D38,D52,D66)</f>
        <v>105.4290845</v>
      </c>
      <c r="E97" s="251">
        <f t="shared" si="5"/>
        <v>1089.6945999999998</v>
      </c>
      <c r="F97" s="251">
        <f t="shared" si="5"/>
        <v>3.2695034912623395</v>
      </c>
      <c r="G97" s="251">
        <f t="shared" si="5"/>
        <v>362.93775400000004</v>
      </c>
      <c r="H97" s="251">
        <f t="shared" si="5"/>
        <v>828.74189047800007</v>
      </c>
      <c r="I97" s="251">
        <f t="shared" si="5"/>
        <v>7.6450970002206811</v>
      </c>
      <c r="J97" s="251">
        <f t="shared" si="5"/>
        <v>468.36683849999997</v>
      </c>
      <c r="K97" s="251">
        <f t="shared" si="5"/>
        <v>1918.4364904780002</v>
      </c>
      <c r="L97" s="250">
        <f t="shared" si="5"/>
        <v>10.914600491483021</v>
      </c>
      <c r="M97"/>
      <c r="O97" s="243"/>
      <c r="P97" s="243"/>
      <c r="U97" s="37"/>
      <c r="V97" s="37"/>
      <c r="X97" s="37"/>
      <c r="Y97" s="37"/>
    </row>
    <row r="98" spans="1:25" ht="18" customHeight="1" x14ac:dyDescent="0.25">
      <c r="A98"/>
      <c r="B98" s="341" t="s">
        <v>180</v>
      </c>
      <c r="C98" s="342"/>
      <c r="D98" s="251">
        <f t="shared" ref="D98:L98" si="6">+SUM(D81,D39,D53,D67)</f>
        <v>19.168546499999998</v>
      </c>
      <c r="E98" s="251">
        <f t="shared" si="6"/>
        <v>232.97249000000002</v>
      </c>
      <c r="F98" s="251">
        <f t="shared" si="6"/>
        <v>0.59444496050500617</v>
      </c>
      <c r="G98" s="251">
        <f t="shared" si="6"/>
        <v>26.033046012</v>
      </c>
      <c r="H98" s="251">
        <f t="shared" si="6"/>
        <v>139.462207522</v>
      </c>
      <c r="I98" s="251">
        <f t="shared" si="6"/>
        <v>0.59074615834705735</v>
      </c>
      <c r="J98" s="251">
        <f t="shared" si="6"/>
        <v>45.201592511999998</v>
      </c>
      <c r="K98" s="251">
        <f t="shared" si="6"/>
        <v>372.43469752200002</v>
      </c>
      <c r="L98" s="250">
        <f t="shared" si="6"/>
        <v>1.1851911188520634</v>
      </c>
      <c r="M98"/>
      <c r="O98" s="243"/>
      <c r="P98" s="243"/>
      <c r="U98" s="37"/>
      <c r="V98" s="37"/>
      <c r="X98" s="37"/>
      <c r="Y98" s="37"/>
    </row>
    <row r="99" spans="1:25" ht="18" customHeight="1" x14ac:dyDescent="0.25">
      <c r="A99"/>
      <c r="B99" s="148" t="s">
        <v>77</v>
      </c>
      <c r="C99" s="149"/>
      <c r="D99" s="251">
        <f t="shared" ref="D99:L99" si="7">+SUM(D82,D40,D54,D68)</f>
        <v>10.078825250000001</v>
      </c>
      <c r="E99" s="251">
        <f t="shared" si="7"/>
        <v>161.49975999999998</v>
      </c>
      <c r="F99" s="251">
        <f t="shared" si="7"/>
        <v>0.3125761394350321</v>
      </c>
      <c r="G99" s="251">
        <f t="shared" si="7"/>
        <v>5.3577134750000006</v>
      </c>
      <c r="H99" s="251">
        <f t="shared" si="7"/>
        <v>40.879577529999999</v>
      </c>
      <c r="I99" s="251">
        <f t="shared" si="7"/>
        <v>1.2157811465556414</v>
      </c>
      <c r="J99" s="251">
        <f t="shared" si="7"/>
        <v>15.436538724999998</v>
      </c>
      <c r="K99" s="251">
        <f t="shared" si="7"/>
        <v>202.37933752999999</v>
      </c>
      <c r="L99" s="250">
        <f t="shared" si="7"/>
        <v>1.5283572859906736</v>
      </c>
      <c r="M99"/>
      <c r="O99" s="243"/>
      <c r="P99" s="243"/>
      <c r="U99" s="37"/>
      <c r="V99" s="37"/>
      <c r="X99" s="37"/>
      <c r="Y99" s="37"/>
    </row>
    <row r="100" spans="1:25" ht="18" customHeight="1" x14ac:dyDescent="0.25">
      <c r="A100"/>
      <c r="B100" s="148" t="s">
        <v>185</v>
      </c>
      <c r="C100" s="149"/>
      <c r="D100" s="251">
        <f t="shared" ref="D100:L100" si="8">+SUM(D83,D41,D55,D69)</f>
        <v>13.095031500000001</v>
      </c>
      <c r="E100" s="251">
        <f t="shared" si="8"/>
        <v>73.150499999999994</v>
      </c>
      <c r="F100" s="251">
        <f t="shared" si="8"/>
        <v>0.40610040205504561</v>
      </c>
      <c r="G100" s="251">
        <f t="shared" si="8"/>
        <v>12.533766879999998</v>
      </c>
      <c r="H100" s="251">
        <f t="shared" si="8"/>
        <v>25.178707230000001</v>
      </c>
      <c r="I100" s="251">
        <f t="shared" si="8"/>
        <v>0.28441829782671474</v>
      </c>
      <c r="J100" s="251">
        <f t="shared" si="8"/>
        <v>25.628798380000003</v>
      </c>
      <c r="K100" s="251">
        <f t="shared" si="8"/>
        <v>98.329207229999994</v>
      </c>
      <c r="L100" s="250">
        <f t="shared" si="8"/>
        <v>0.69051869988176029</v>
      </c>
      <c r="M100"/>
      <c r="O100" s="243"/>
      <c r="P100" s="243"/>
      <c r="U100" s="37"/>
      <c r="V100" s="37"/>
      <c r="X100" s="37"/>
      <c r="Y100" s="37"/>
    </row>
    <row r="101" spans="1:25" ht="18" customHeight="1" x14ac:dyDescent="0.25">
      <c r="A101"/>
      <c r="B101" s="335" t="s">
        <v>61</v>
      </c>
      <c r="C101" s="336"/>
      <c r="D101" s="251">
        <f t="shared" ref="D101:L101" si="9">+SUM(D84,D42,D56,D70)</f>
        <v>364.48946740000002</v>
      </c>
      <c r="E101" s="251">
        <f t="shared" si="9"/>
        <v>1319.0913</v>
      </c>
      <c r="F101" s="251">
        <f t="shared" si="9"/>
        <v>10.210697860382012</v>
      </c>
      <c r="G101" s="251">
        <f t="shared" si="9"/>
        <v>1673.7597870109998</v>
      </c>
      <c r="H101" s="251">
        <f t="shared" si="9"/>
        <v>1339.2656242400001</v>
      </c>
      <c r="I101" s="251">
        <f t="shared" si="9"/>
        <v>37.981232150734975</v>
      </c>
      <c r="J101" s="251">
        <f t="shared" si="9"/>
        <v>2038.249254411</v>
      </c>
      <c r="K101" s="251">
        <f t="shared" si="9"/>
        <v>2658.3569242399999</v>
      </c>
      <c r="L101" s="250">
        <f t="shared" si="9"/>
        <v>48.19193001111698</v>
      </c>
      <c r="M101"/>
      <c r="O101" s="243"/>
      <c r="P101" s="243"/>
      <c r="U101" s="37"/>
      <c r="V101" s="37"/>
      <c r="X101" s="37"/>
      <c r="Y101" s="37"/>
    </row>
    <row r="102" spans="1:25" ht="18" customHeight="1" x14ac:dyDescent="0.25">
      <c r="A102"/>
      <c r="B102" s="335" t="s">
        <v>16</v>
      </c>
      <c r="C102" s="336"/>
      <c r="D102" s="251">
        <f t="shared" ref="D102:L102" si="10">+SUM(D85,D43,D57,D71)</f>
        <v>665.20994359999997</v>
      </c>
      <c r="E102" s="251">
        <f t="shared" si="10"/>
        <v>598.75049999999999</v>
      </c>
      <c r="F102" s="251">
        <f t="shared" si="10"/>
        <v>18.63499049336977</v>
      </c>
      <c r="G102" s="251">
        <f t="shared" si="10"/>
        <v>2387.065701</v>
      </c>
      <c r="H102" s="251">
        <f t="shared" si="10"/>
        <v>504.9411791</v>
      </c>
      <c r="I102" s="251">
        <f t="shared" si="10"/>
        <v>54.167687174899292</v>
      </c>
      <c r="J102" s="251">
        <f t="shared" si="10"/>
        <v>3052.2756446000003</v>
      </c>
      <c r="K102" s="251">
        <f t="shared" si="10"/>
        <v>1103.6916790999999</v>
      </c>
      <c r="L102" s="250">
        <f t="shared" si="10"/>
        <v>72.802677668269069</v>
      </c>
      <c r="M102"/>
      <c r="O102" s="243"/>
      <c r="P102" s="243"/>
      <c r="U102" s="37"/>
      <c r="V102" s="37"/>
      <c r="X102" s="37"/>
      <c r="Y102" s="37"/>
    </row>
    <row r="103" spans="1:25" ht="18" customHeight="1" x14ac:dyDescent="0.25">
      <c r="A103"/>
      <c r="B103" s="335" t="s">
        <v>24</v>
      </c>
      <c r="C103" s="336"/>
      <c r="D103" s="251">
        <f t="shared" ref="D103:L103" si="11">+SUM(D86,D44,D58,D72)</f>
        <v>38.473598169999995</v>
      </c>
      <c r="E103" s="251">
        <f t="shared" si="11"/>
        <v>192.94130000000001</v>
      </c>
      <c r="F103" s="251">
        <f t="shared" si="11"/>
        <v>1.1493817856121133</v>
      </c>
      <c r="G103" s="251">
        <f t="shared" si="11"/>
        <v>402.35319633699999</v>
      </c>
      <c r="H103" s="251">
        <f t="shared" si="11"/>
        <v>398.691013967</v>
      </c>
      <c r="I103" s="251">
        <f t="shared" si="11"/>
        <v>9.1302648535702993</v>
      </c>
      <c r="J103" s="251">
        <f t="shared" si="11"/>
        <v>440.82679450699993</v>
      </c>
      <c r="K103" s="251">
        <f t="shared" si="11"/>
        <v>591.63231396699996</v>
      </c>
      <c r="L103" s="250">
        <f t="shared" si="11"/>
        <v>10.279646639182413</v>
      </c>
      <c r="M103"/>
      <c r="O103" s="243"/>
      <c r="P103" s="243"/>
      <c r="U103" s="37"/>
      <c r="V103" s="37"/>
      <c r="X103" s="37"/>
      <c r="Y103" s="37"/>
    </row>
    <row r="104" spans="1:25" ht="18" customHeight="1" thickBot="1" x14ac:dyDescent="0.3">
      <c r="A104"/>
      <c r="B104" s="339" t="s">
        <v>65</v>
      </c>
      <c r="C104" s="340"/>
      <c r="D104" s="249">
        <f t="shared" ref="D104:L104" si="12">+SUM(D87,D45,D59,D73)</f>
        <v>7.1617498400000006</v>
      </c>
      <c r="E104" s="249">
        <f t="shared" si="12"/>
        <v>21.328668</v>
      </c>
      <c r="F104" s="249">
        <f t="shared" si="12"/>
        <v>0.21395180467472072</v>
      </c>
      <c r="G104" s="249">
        <f t="shared" si="12"/>
        <v>134.96272900000002</v>
      </c>
      <c r="H104" s="249">
        <f t="shared" si="12"/>
        <v>124.18784439999999</v>
      </c>
      <c r="I104" s="249">
        <f t="shared" si="12"/>
        <v>3.0625964260975778</v>
      </c>
      <c r="J104" s="249">
        <f t="shared" si="12"/>
        <v>142.12447884000002</v>
      </c>
      <c r="K104" s="249">
        <f t="shared" si="12"/>
        <v>145.51651239999998</v>
      </c>
      <c r="L104" s="248">
        <f t="shared" si="12"/>
        <v>3.2765482307722982</v>
      </c>
      <c r="M104"/>
      <c r="O104" s="243"/>
      <c r="P104" s="243"/>
      <c r="U104" s="37"/>
      <c r="V104" s="37"/>
      <c r="X104" s="37"/>
      <c r="Y104" s="37"/>
    </row>
    <row r="105" spans="1:25" ht="18" customHeight="1" thickBot="1" x14ac:dyDescent="0.3">
      <c r="A105"/>
      <c r="B105" s="77"/>
      <c r="C105" s="77"/>
      <c r="D105" s="245"/>
      <c r="E105" s="245"/>
      <c r="F105" s="245"/>
      <c r="G105" s="245"/>
      <c r="H105" s="245"/>
      <c r="I105" s="245"/>
      <c r="J105" s="245"/>
      <c r="K105" s="245"/>
      <c r="L105" s="244"/>
      <c r="M105"/>
      <c r="O105" s="243"/>
      <c r="P105" s="243"/>
      <c r="U105" s="37"/>
      <c r="V105" s="37"/>
      <c r="X105" s="37"/>
      <c r="Y105" s="37"/>
    </row>
    <row r="106" spans="1:25" ht="18" customHeight="1" thickTop="1" thickBot="1" x14ac:dyDescent="0.35">
      <c r="A106"/>
      <c r="B106" s="329" t="s">
        <v>236</v>
      </c>
      <c r="C106" s="330"/>
      <c r="D106" s="245"/>
      <c r="E106" s="327" t="s">
        <v>238</v>
      </c>
      <c r="F106" s="328"/>
      <c r="G106" s="328"/>
      <c r="H106" s="328"/>
      <c r="I106" s="245"/>
      <c r="J106" s="327" t="s">
        <v>239</v>
      </c>
      <c r="K106" s="328"/>
      <c r="L106" s="299"/>
      <c r="M106" s="299"/>
      <c r="O106" s="243"/>
      <c r="P106" s="243"/>
      <c r="U106" s="37"/>
      <c r="V106" s="37"/>
      <c r="X106" s="37"/>
      <c r="Y106" s="37"/>
    </row>
    <row r="107" spans="1:25" s="300" customFormat="1" ht="72.75" customHeight="1" thickTop="1" thickBot="1" x14ac:dyDescent="0.3">
      <c r="A107" s="297"/>
      <c r="B107" s="306" t="s">
        <v>93</v>
      </c>
      <c r="C107" s="306" t="s">
        <v>94</v>
      </c>
      <c r="D107" s="247"/>
      <c r="E107" s="298" t="s">
        <v>234</v>
      </c>
      <c r="F107" s="298" t="s">
        <v>235</v>
      </c>
      <c r="G107" s="298" t="s">
        <v>232</v>
      </c>
      <c r="H107" s="298" t="s">
        <v>233</v>
      </c>
      <c r="I107" s="247"/>
      <c r="J107" s="298" t="str">
        <f>B19</f>
        <v>Trimestre 4 2015</v>
      </c>
      <c r="K107" s="298" t="str">
        <f>B75</f>
        <v>Trimestre 4 2016</v>
      </c>
      <c r="L107" s="299"/>
      <c r="M107" s="297"/>
      <c r="O107" s="301"/>
      <c r="P107" s="301"/>
      <c r="Q107" s="302"/>
      <c r="R107" s="302"/>
      <c r="S107" s="302"/>
      <c r="T107" s="302"/>
      <c r="U107" s="303"/>
      <c r="V107" s="303"/>
      <c r="X107" s="303"/>
      <c r="Y107" s="303"/>
    </row>
    <row r="108" spans="1:25" ht="18" customHeight="1" x14ac:dyDescent="0.25">
      <c r="A108" s="304" t="s">
        <v>95</v>
      </c>
      <c r="B108" s="307">
        <f>+SUM(D92,G92)</f>
        <v>7801.5612522559995</v>
      </c>
      <c r="C108" s="307">
        <f>+SUM(E92,H92)</f>
        <v>13198.732917437001</v>
      </c>
      <c r="D108" s="245"/>
      <c r="E108" s="305">
        <f t="shared" ref="E108:E119" si="13">+D93/$D$93*100</f>
        <v>100</v>
      </c>
      <c r="F108" s="305">
        <f t="shared" ref="F108:F119" si="14">+G93/$G$93*100</f>
        <v>100</v>
      </c>
      <c r="G108" s="305">
        <f>+D92/$D$92*100</f>
        <v>100</v>
      </c>
      <c r="H108" s="305">
        <f>+G92/$G$92*100</f>
        <v>100</v>
      </c>
      <c r="I108" s="245"/>
      <c r="J108" s="305">
        <v>100</v>
      </c>
      <c r="K108" s="305">
        <v>100</v>
      </c>
      <c r="L108" s="244"/>
      <c r="M108"/>
      <c r="O108" s="243"/>
      <c r="P108" s="243"/>
      <c r="U108" s="37"/>
      <c r="V108" s="37"/>
      <c r="X108" s="37"/>
      <c r="Y108" s="37"/>
    </row>
    <row r="109" spans="1:25" ht="18" customHeight="1" x14ac:dyDescent="0.25">
      <c r="A109" s="304" t="s">
        <v>96</v>
      </c>
      <c r="B109" s="307">
        <f>+D92/B108</f>
        <v>0.25349790540939598</v>
      </c>
      <c r="C109" s="307">
        <f>+E92/C108</f>
        <v>0.64230643358197681</v>
      </c>
      <c r="D109" s="304" t="str">
        <f>+B94</f>
        <v>BEBIDAS ESPIRITUOSAS</v>
      </c>
      <c r="E109" s="305">
        <f t="shared" si="13"/>
        <v>2.5184012294957441</v>
      </c>
      <c r="F109" s="305">
        <f t="shared" si="14"/>
        <v>0.63283278181637437</v>
      </c>
      <c r="G109" s="305">
        <f t="shared" ref="G109:G119" si="15">+D94/$D$92*100</f>
        <v>2.3597370793144545</v>
      </c>
      <c r="H109" s="305">
        <f>+G94/$G$92*100</f>
        <v>0.59056656124412754</v>
      </c>
      <c r="I109" s="304" t="s">
        <v>26</v>
      </c>
      <c r="J109" s="305">
        <f>D21/$D$20*100</f>
        <v>2.8272476979649279</v>
      </c>
      <c r="K109" s="305">
        <f>D77/$D$76*100</f>
        <v>2.2055461937042731</v>
      </c>
      <c r="L109" s="244"/>
      <c r="M109"/>
      <c r="O109" s="243"/>
      <c r="P109" s="243"/>
      <c r="U109" s="37"/>
      <c r="V109" s="37"/>
      <c r="X109" s="37"/>
      <c r="Y109" s="37"/>
    </row>
    <row r="110" spans="1:25" ht="18" customHeight="1" x14ac:dyDescent="0.25">
      <c r="A110" s="304" t="s">
        <v>97</v>
      </c>
      <c r="B110" s="307">
        <f>+G92/B108</f>
        <v>0.74650209459060402</v>
      </c>
      <c r="C110" s="307">
        <f>+H92/C108</f>
        <v>0.35769356641802313</v>
      </c>
      <c r="D110" s="304" t="str">
        <f>+B95</f>
        <v>CERVEZA</v>
      </c>
      <c r="E110" s="305">
        <f t="shared" si="13"/>
        <v>38.201505869227098</v>
      </c>
      <c r="F110" s="305">
        <f t="shared" si="14"/>
        <v>14.434168679279571</v>
      </c>
      <c r="G110" s="305">
        <f t="shared" si="15"/>
        <v>35.794737085366521</v>
      </c>
      <c r="H110" s="305">
        <f t="shared" ref="H110:H119" si="16">+G95/$G$92*100</f>
        <v>13.470126084292023</v>
      </c>
      <c r="I110" s="304" t="s">
        <v>18</v>
      </c>
      <c r="J110" s="305">
        <f t="shared" ref="J110:J119" si="17">D22/$D$20*100</f>
        <v>35.542333692336584</v>
      </c>
      <c r="K110" s="305">
        <f t="shared" ref="K110:K119" si="18">D78/$D$76*100</f>
        <v>34.575081536705817</v>
      </c>
      <c r="L110" s="244"/>
      <c r="M110"/>
      <c r="O110" s="243"/>
      <c r="P110" s="243"/>
      <c r="U110" s="37"/>
      <c r="V110" s="37"/>
      <c r="X110" s="37"/>
      <c r="Y110" s="37"/>
    </row>
    <row r="111" spans="1:25" ht="18" customHeight="1" thickBot="1" x14ac:dyDescent="0.3">
      <c r="A111"/>
      <c r="B111" s="82"/>
      <c r="C111" s="82"/>
      <c r="D111" s="304" t="str">
        <f>+B96</f>
        <v>VINO, ESPUM. (inc.cava) TINTO DE VERANO, SIDRA</v>
      </c>
      <c r="E111" s="305">
        <f t="shared" si="13"/>
        <v>7.9743639661118371</v>
      </c>
      <c r="F111" s="305">
        <f t="shared" si="14"/>
        <v>7.4860890855187572</v>
      </c>
      <c r="G111" s="305">
        <f t="shared" si="15"/>
        <v>7.4719636070662832</v>
      </c>
      <c r="H111" s="305">
        <f t="shared" si="16"/>
        <v>6.9861012504956408</v>
      </c>
      <c r="I111" s="304" t="s">
        <v>179</v>
      </c>
      <c r="J111" s="305">
        <f t="shared" si="17"/>
        <v>11.549678602504089</v>
      </c>
      <c r="K111" s="305">
        <f t="shared" si="18"/>
        <v>9.6608022380376131</v>
      </c>
      <c r="L111" s="244"/>
      <c r="M111"/>
      <c r="O111" s="243"/>
      <c r="P111" s="243"/>
      <c r="U111" s="37"/>
      <c r="V111" s="37"/>
      <c r="X111" s="37"/>
      <c r="Y111" s="37"/>
    </row>
    <row r="112" spans="1:25" ht="18" customHeight="1" thickTop="1" thickBot="1" x14ac:dyDescent="0.35">
      <c r="A112"/>
      <c r="B112" s="329" t="s">
        <v>237</v>
      </c>
      <c r="C112" s="330"/>
      <c r="D112" s="304" t="s">
        <v>134</v>
      </c>
      <c r="E112" s="305">
        <f t="shared" si="13"/>
        <v>5.6893918117634996</v>
      </c>
      <c r="F112" s="305">
        <f t="shared" si="14"/>
        <v>6.6778968954588365</v>
      </c>
      <c r="G112" s="305">
        <f t="shared" si="15"/>
        <v>5.3309491195152159</v>
      </c>
      <c r="H112" s="305">
        <f t="shared" si="16"/>
        <v>6.2318873471986063</v>
      </c>
      <c r="I112" s="304" t="s">
        <v>134</v>
      </c>
      <c r="J112" s="305">
        <f t="shared" si="17"/>
        <v>7.4093467221481388</v>
      </c>
      <c r="K112" s="305">
        <f t="shared" si="18"/>
        <v>6.6595432506315264</v>
      </c>
      <c r="L112" s="244"/>
      <c r="M112"/>
      <c r="O112" s="243"/>
      <c r="P112" s="243"/>
      <c r="U112" s="37"/>
      <c r="V112" s="37"/>
      <c r="X112" s="37"/>
      <c r="Y112" s="37"/>
    </row>
    <row r="113" spans="1:25" ht="18" customHeight="1" thickTop="1" x14ac:dyDescent="0.25">
      <c r="A113" s="304" t="s">
        <v>95</v>
      </c>
      <c r="B113" s="307">
        <f>+SUM(D93,G93)</f>
        <v>7287.9928212439991</v>
      </c>
      <c r="C113" s="307">
        <f>+SUM(E93,H93)</f>
        <v>10898.213779437001</v>
      </c>
      <c r="D113" s="304" t="s">
        <v>186</v>
      </c>
      <c r="E113" s="305">
        <f t="shared" si="13"/>
        <v>1.0344144788671465</v>
      </c>
      <c r="F113" s="305">
        <f t="shared" si="14"/>
        <v>0.47899672940300336</v>
      </c>
      <c r="G113" s="305">
        <f t="shared" si="15"/>
        <v>0.96924436526394631</v>
      </c>
      <c r="H113" s="305">
        <f t="shared" si="16"/>
        <v>0.44700505324453499</v>
      </c>
      <c r="I113" s="304" t="s">
        <v>186</v>
      </c>
      <c r="J113" s="305">
        <f t="shared" si="17"/>
        <v>2.7362004656610179</v>
      </c>
      <c r="K113" s="305">
        <f t="shared" si="18"/>
        <v>1.7522470542819395</v>
      </c>
      <c r="L113" s="244"/>
      <c r="M113"/>
      <c r="O113" s="243"/>
      <c r="P113" s="243"/>
      <c r="U113" s="37"/>
      <c r="V113" s="37"/>
      <c r="X113" s="37"/>
      <c r="Y113" s="37"/>
    </row>
    <row r="114" spans="1:25" ht="18" customHeight="1" x14ac:dyDescent="0.25">
      <c r="A114" s="304" t="s">
        <v>96</v>
      </c>
      <c r="B114" s="307">
        <f>+D93/B113</f>
        <v>0.25426504262852645</v>
      </c>
      <c r="C114" s="307">
        <f>+E93/C113</f>
        <v>0.65564102270428448</v>
      </c>
      <c r="D114" s="304" t="s">
        <v>138</v>
      </c>
      <c r="E114" s="305">
        <f t="shared" si="13"/>
        <v>0.54389532187908929</v>
      </c>
      <c r="F114" s="305">
        <f t="shared" si="14"/>
        <v>9.857959880762493E-2</v>
      </c>
      <c r="G114" s="305">
        <f t="shared" si="15"/>
        <v>0.50962886424604426</v>
      </c>
      <c r="H114" s="305">
        <f t="shared" si="16"/>
        <v>9.1995573474475123E-2</v>
      </c>
      <c r="I114" s="304" t="s">
        <v>138</v>
      </c>
      <c r="J114" s="305">
        <f t="shared" si="17"/>
        <v>0.19822136487539715</v>
      </c>
      <c r="K114" s="305">
        <f t="shared" si="18"/>
        <v>0.4462362769048443</v>
      </c>
      <c r="L114" s="244"/>
      <c r="M114"/>
      <c r="O114" s="243"/>
      <c r="P114" s="243"/>
      <c r="U114" s="37"/>
      <c r="V114" s="37"/>
      <c r="X114" s="37"/>
      <c r="Y114" s="37"/>
    </row>
    <row r="115" spans="1:25" ht="18" customHeight="1" x14ac:dyDescent="0.25">
      <c r="A115" s="304" t="s">
        <v>97</v>
      </c>
      <c r="B115" s="307">
        <f>+G93/B113</f>
        <v>0.74573495737147355</v>
      </c>
      <c r="C115" s="307">
        <f>+H93/C113</f>
        <v>0.34435897729571552</v>
      </c>
      <c r="D115" s="304" t="s">
        <v>140</v>
      </c>
      <c r="E115" s="305">
        <f t="shared" si="13"/>
        <v>0.70666235360210394</v>
      </c>
      <c r="F115" s="305">
        <f t="shared" si="14"/>
        <v>0.23061586184929317</v>
      </c>
      <c r="G115" s="305">
        <f t="shared" si="15"/>
        <v>0.66214125804107704</v>
      </c>
      <c r="H115" s="305">
        <f t="shared" si="16"/>
        <v>0.21521327657802428</v>
      </c>
      <c r="I115" s="304" t="s">
        <v>140</v>
      </c>
      <c r="J115" s="305">
        <f t="shared" si="17"/>
        <v>1.2059100498195354</v>
      </c>
      <c r="K115" s="305">
        <f t="shared" si="18"/>
        <v>0.8027756562193018</v>
      </c>
      <c r="L115" s="244"/>
      <c r="M115"/>
      <c r="O115" s="243"/>
      <c r="P115" s="243"/>
      <c r="U115" s="37"/>
      <c r="V115" s="37"/>
      <c r="X115" s="37"/>
      <c r="Y115" s="37"/>
    </row>
    <row r="116" spans="1:25" ht="18" customHeight="1" x14ac:dyDescent="0.25">
      <c r="A116"/>
      <c r="B116" s="82"/>
      <c r="C116" s="82"/>
      <c r="D116" s="304" t="str">
        <f>+B101</f>
        <v>BEBIDAS REFRESCANTES</v>
      </c>
      <c r="E116" s="305">
        <f t="shared" si="13"/>
        <v>19.66936733951815</v>
      </c>
      <c r="F116" s="305">
        <f t="shared" si="14"/>
        <v>30.796452455658823</v>
      </c>
      <c r="G116" s="305">
        <f t="shared" si="15"/>
        <v>18.430159139896542</v>
      </c>
      <c r="H116" s="305">
        <f t="shared" si="16"/>
        <v>28.739590532991734</v>
      </c>
      <c r="I116" s="304" t="s">
        <v>61</v>
      </c>
      <c r="J116" s="305">
        <f t="shared" si="17"/>
        <v>17.596162409659055</v>
      </c>
      <c r="K116" s="305">
        <f t="shared" si="18"/>
        <v>17.676196078366221</v>
      </c>
      <c r="L116" s="244"/>
      <c r="M116"/>
      <c r="O116" s="243"/>
      <c r="P116" s="243"/>
      <c r="U116" s="37"/>
      <c r="V116" s="37"/>
      <c r="X116" s="37"/>
      <c r="Y116" s="37"/>
    </row>
    <row r="117" spans="1:25" ht="18" customHeight="1" x14ac:dyDescent="0.25">
      <c r="A117"/>
      <c r="B117" s="82"/>
      <c r="C117" s="82"/>
      <c r="D117" s="304" t="str">
        <f>+B102</f>
        <v>AGUA</v>
      </c>
      <c r="E117" s="305">
        <f t="shared" si="13"/>
        <v>35.897494739428367</v>
      </c>
      <c r="F117" s="305">
        <f t="shared" si="14"/>
        <v>43.920971181091758</v>
      </c>
      <c r="G117" s="305">
        <f t="shared" si="15"/>
        <v>33.635883114655954</v>
      </c>
      <c r="H117" s="305">
        <f t="shared" si="16"/>
        <v>40.987536774676983</v>
      </c>
      <c r="I117" s="304" t="s">
        <v>16</v>
      </c>
      <c r="J117" s="305">
        <f t="shared" si="17"/>
        <v>30.364949328953927</v>
      </c>
      <c r="K117" s="305">
        <f t="shared" si="18"/>
        <v>33.732623980643048</v>
      </c>
      <c r="L117" s="244"/>
      <c r="M117"/>
      <c r="O117" s="243"/>
      <c r="P117" s="243"/>
      <c r="U117" s="37"/>
      <c r="V117" s="37"/>
      <c r="X117" s="37"/>
      <c r="Y117" s="37"/>
    </row>
    <row r="118" spans="1:25" ht="18" customHeight="1" x14ac:dyDescent="0.25">
      <c r="A118"/>
      <c r="B118" s="82"/>
      <c r="C118" s="82"/>
      <c r="D118" s="304" t="str">
        <f>+B103</f>
        <v>ZUMO</v>
      </c>
      <c r="E118" s="305">
        <f t="shared" si="13"/>
        <v>2.0761953443452041</v>
      </c>
      <c r="F118" s="305">
        <f t="shared" si="14"/>
        <v>7.4031238995786355</v>
      </c>
      <c r="G118" s="305">
        <f t="shared" si="15"/>
        <v>1.9453910205294793</v>
      </c>
      <c r="H118" s="305">
        <f t="shared" si="16"/>
        <v>6.9086772200542867</v>
      </c>
      <c r="I118" s="304" t="s">
        <v>24</v>
      </c>
      <c r="J118" s="305">
        <f t="shared" si="17"/>
        <v>1.7524095962461423</v>
      </c>
      <c r="K118" s="305">
        <f t="shared" si="18"/>
        <v>1.7867500727594763</v>
      </c>
      <c r="L118" s="244"/>
      <c r="M118"/>
      <c r="O118" s="243"/>
      <c r="P118" s="243"/>
      <c r="U118" s="37"/>
      <c r="V118" s="37"/>
      <c r="X118" s="37"/>
      <c r="Y118" s="37"/>
    </row>
    <row r="119" spans="1:25" ht="18" customHeight="1" x14ac:dyDescent="0.25">
      <c r="A119"/>
      <c r="B119" s="77"/>
      <c r="C119" s="77"/>
      <c r="D119" s="304" t="str">
        <f>+B104</f>
        <v>BEB ZUMO+LECHE</v>
      </c>
      <c r="E119" s="305">
        <f t="shared" si="13"/>
        <v>0.38647780250424685</v>
      </c>
      <c r="F119" s="305">
        <f t="shared" si="14"/>
        <v>2.4832555419179463</v>
      </c>
      <c r="G119" s="305">
        <f t="shared" si="15"/>
        <v>0.36212895317075655</v>
      </c>
      <c r="H119" s="305">
        <f t="shared" si="16"/>
        <v>2.3174015762452052</v>
      </c>
      <c r="I119" s="304" t="s">
        <v>65</v>
      </c>
      <c r="J119" s="305">
        <f t="shared" si="17"/>
        <v>0.36721867233527594</v>
      </c>
      <c r="K119" s="305">
        <f t="shared" si="18"/>
        <v>0.36299989978357289</v>
      </c>
      <c r="L119" s="244"/>
      <c r="M119"/>
      <c r="O119" s="243"/>
      <c r="P119" s="243"/>
      <c r="U119" s="37"/>
      <c r="V119" s="37"/>
      <c r="X119" s="37"/>
      <c r="Y119" s="37"/>
    </row>
    <row r="120" spans="1:25" ht="18" customHeight="1" x14ac:dyDescent="0.25">
      <c r="A120"/>
      <c r="B120" s="77"/>
      <c r="C120" s="77"/>
      <c r="D120" s="245"/>
      <c r="E120" s="245"/>
      <c r="F120" s="245"/>
      <c r="G120" s="245"/>
      <c r="H120" s="245"/>
      <c r="I120" s="245"/>
      <c r="J120" s="245"/>
      <c r="K120" s="245"/>
      <c r="L120" s="244"/>
      <c r="M120"/>
      <c r="O120" s="243"/>
      <c r="P120" s="243"/>
      <c r="U120" s="37"/>
      <c r="V120" s="37"/>
      <c r="X120" s="37"/>
      <c r="Y120" s="37"/>
    </row>
    <row r="121" spans="1:25" ht="18" customHeight="1" x14ac:dyDescent="0.25">
      <c r="A121"/>
      <c r="B121" s="77"/>
      <c r="C121" s="77"/>
      <c r="D121" s="245"/>
      <c r="E121" s="245"/>
      <c r="F121" s="245"/>
      <c r="G121" s="245"/>
      <c r="H121" s="245"/>
      <c r="I121" s="245"/>
      <c r="J121" s="245"/>
      <c r="K121" s="245"/>
      <c r="L121" s="244"/>
      <c r="M121"/>
      <c r="O121" s="243"/>
      <c r="P121" s="243"/>
      <c r="U121" s="37"/>
      <c r="V121" s="37"/>
      <c r="X121" s="37"/>
      <c r="Y121" s="37"/>
    </row>
    <row r="122" spans="1:25" x14ac:dyDescent="0.25">
      <c r="A122"/>
      <c r="B122" t="s">
        <v>92</v>
      </c>
      <c r="C122"/>
      <c r="D122"/>
      <c r="E122"/>
      <c r="F122"/>
      <c r="G122"/>
      <c r="H122"/>
      <c r="I122"/>
      <c r="J122"/>
      <c r="K122"/>
      <c r="L122"/>
      <c r="M122"/>
    </row>
  </sheetData>
  <mergeCells count="92">
    <mergeCell ref="B101:C101"/>
    <mergeCell ref="B102:C102"/>
    <mergeCell ref="B103:C103"/>
    <mergeCell ref="B104:C104"/>
    <mergeCell ref="B97:C97"/>
    <mergeCell ref="B98:C98"/>
    <mergeCell ref="B96:C96"/>
    <mergeCell ref="B50:C50"/>
    <mergeCell ref="B51:C51"/>
    <mergeCell ref="B56:C56"/>
    <mergeCell ref="B57:C57"/>
    <mergeCell ref="B58:C58"/>
    <mergeCell ref="B52:C52"/>
    <mergeCell ref="B53:C53"/>
    <mergeCell ref="B66:C66"/>
    <mergeCell ref="B65:C65"/>
    <mergeCell ref="B59:C59"/>
    <mergeCell ref="B61:C61"/>
    <mergeCell ref="B62:C62"/>
    <mergeCell ref="B63:C63"/>
    <mergeCell ref="B64:C64"/>
    <mergeCell ref="B95:C95"/>
    <mergeCell ref="B47:C47"/>
    <mergeCell ref="B48:C48"/>
    <mergeCell ref="B49:C49"/>
    <mergeCell ref="B91:C91"/>
    <mergeCell ref="B92:C92"/>
    <mergeCell ref="B70:C70"/>
    <mergeCell ref="B71:C71"/>
    <mergeCell ref="B72:C72"/>
    <mergeCell ref="B73:C73"/>
    <mergeCell ref="B67:C67"/>
    <mergeCell ref="B45:C45"/>
    <mergeCell ref="B36:C36"/>
    <mergeCell ref="B37:C37"/>
    <mergeCell ref="B42:C42"/>
    <mergeCell ref="B43:C43"/>
    <mergeCell ref="B44:C44"/>
    <mergeCell ref="B38:C38"/>
    <mergeCell ref="B39:C39"/>
    <mergeCell ref="B35:C35"/>
    <mergeCell ref="B20:C20"/>
    <mergeCell ref="B21:C21"/>
    <mergeCell ref="B22:C22"/>
    <mergeCell ref="B23:C23"/>
    <mergeCell ref="B28:C28"/>
    <mergeCell ref="B33:C33"/>
    <mergeCell ref="B29:C29"/>
    <mergeCell ref="B30:C30"/>
    <mergeCell ref="B31:C31"/>
    <mergeCell ref="B34:C34"/>
    <mergeCell ref="B8:C8"/>
    <mergeCell ref="B10:C10"/>
    <mergeCell ref="B11:C11"/>
    <mergeCell ref="B24:C24"/>
    <mergeCell ref="B25:C25"/>
    <mergeCell ref="B19:C19"/>
    <mergeCell ref="B17:C17"/>
    <mergeCell ref="B14:C14"/>
    <mergeCell ref="B15:C15"/>
    <mergeCell ref="B16:C16"/>
    <mergeCell ref="B9:C9"/>
    <mergeCell ref="X2:X5"/>
    <mergeCell ref="Y2:Y5"/>
    <mergeCell ref="O2:O5"/>
    <mergeCell ref="P2:P5"/>
    <mergeCell ref="R2:R5"/>
    <mergeCell ref="S2:S5"/>
    <mergeCell ref="U2:U5"/>
    <mergeCell ref="V2:V5"/>
    <mergeCell ref="B5:C5"/>
    <mergeCell ref="J2:L2"/>
    <mergeCell ref="B6:C6"/>
    <mergeCell ref="B7:C7"/>
    <mergeCell ref="D2:F2"/>
    <mergeCell ref="G2:I2"/>
    <mergeCell ref="J106:K106"/>
    <mergeCell ref="B112:C112"/>
    <mergeCell ref="E106:H106"/>
    <mergeCell ref="B106:C106"/>
    <mergeCell ref="B75:C75"/>
    <mergeCell ref="B76:C76"/>
    <mergeCell ref="B77:C77"/>
    <mergeCell ref="B78:C78"/>
    <mergeCell ref="B79:C79"/>
    <mergeCell ref="B87:C87"/>
    <mergeCell ref="B80:C80"/>
    <mergeCell ref="B81:C81"/>
    <mergeCell ref="B84:C84"/>
    <mergeCell ref="B85:C85"/>
    <mergeCell ref="B86:C86"/>
    <mergeCell ref="B94:C94"/>
  </mergeCells>
  <pageMargins left="0.25" right="0.25" top="0.75" bottom="0.75" header="0.3" footer="0.3"/>
  <pageSetup paperSize="9" scale="46"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7"/>
  <sheetViews>
    <sheetView showGridLines="0" showRowColHeaders="0" zoomScale="70" zoomScaleNormal="70" workbookViewId="0">
      <selection activeCell="C2" sqref="C2"/>
    </sheetView>
  </sheetViews>
  <sheetFormatPr baseColWidth="10" defaultColWidth="11.42578125" defaultRowHeight="15" x14ac:dyDescent="0.25"/>
  <cols>
    <col min="1" max="1" width="8.140625" style="6" customWidth="1"/>
    <col min="2" max="2" width="11.42578125" style="6"/>
    <col min="3" max="3" width="36.7109375" style="6" customWidth="1"/>
    <col min="4" max="5" width="15.7109375" style="6" customWidth="1"/>
    <col min="6" max="6" width="21.42578125" style="6" bestFit="1" customWidth="1"/>
    <col min="7" max="8" width="15.7109375" style="6" customWidth="1"/>
    <col min="9" max="9" width="21.42578125" style="6" bestFit="1" customWidth="1"/>
    <col min="10" max="11" width="15.7109375" style="6" customWidth="1"/>
    <col min="12" max="12" width="21.42578125" style="6" bestFit="1" customWidth="1"/>
    <col min="13" max="14" width="11.42578125" style="6"/>
    <col min="15" max="16" width="11.42578125" style="242"/>
    <col min="17" max="17" width="1.5703125" style="242" customWidth="1"/>
    <col min="18" max="19" width="9.85546875" style="242" customWidth="1"/>
    <col min="20" max="20" width="3.85546875" style="242" customWidth="1"/>
    <col min="21" max="22" width="11.42578125" style="6"/>
    <col min="23" max="23" width="2.7109375" style="6" customWidth="1"/>
    <col min="24" max="16384" width="11.42578125" style="6"/>
  </cols>
  <sheetData>
    <row r="1" spans="1:67" customFormat="1" ht="15.75" thickBot="1" x14ac:dyDescent="0.3">
      <c r="N1" s="6"/>
      <c r="O1" s="242"/>
      <c r="P1" s="242"/>
      <c r="Q1" s="242"/>
      <c r="R1" s="242"/>
      <c r="S1" s="242"/>
      <c r="T1" s="242"/>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row>
    <row r="2" spans="1:67" customFormat="1" ht="31.5" customHeight="1" thickBot="1" x14ac:dyDescent="0.35">
      <c r="B2" s="39"/>
      <c r="C2" s="39"/>
      <c r="D2" s="349"/>
      <c r="E2" s="350"/>
      <c r="F2" s="351"/>
      <c r="G2" s="352"/>
      <c r="H2" s="353"/>
      <c r="I2" s="354"/>
      <c r="J2" s="345"/>
      <c r="K2" s="346"/>
      <c r="L2" s="346"/>
      <c r="N2" s="6"/>
      <c r="O2" s="356"/>
      <c r="P2" s="356"/>
      <c r="Q2" s="242"/>
      <c r="R2" s="356"/>
      <c r="S2" s="356"/>
      <c r="T2" s="242"/>
      <c r="U2" s="355"/>
      <c r="V2" s="355"/>
      <c r="W2" s="6"/>
      <c r="X2" s="355"/>
      <c r="Y2" s="355"/>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row>
    <row r="3" spans="1:67" customFormat="1" ht="24.75" customHeight="1" thickBot="1" x14ac:dyDescent="0.35">
      <c r="B3" s="40"/>
      <c r="C3" s="39"/>
      <c r="D3" s="42" t="s">
        <v>62</v>
      </c>
      <c r="E3" s="42" t="s">
        <v>63</v>
      </c>
      <c r="F3" s="42" t="s">
        <v>64</v>
      </c>
      <c r="G3" s="42" t="s">
        <v>62</v>
      </c>
      <c r="H3" s="42" t="s">
        <v>63</v>
      </c>
      <c r="I3" s="42" t="s">
        <v>64</v>
      </c>
      <c r="J3" s="42" t="s">
        <v>62</v>
      </c>
      <c r="K3" s="42" t="s">
        <v>63</v>
      </c>
      <c r="L3" s="42" t="s">
        <v>64</v>
      </c>
      <c r="N3" s="6"/>
      <c r="O3" s="356"/>
      <c r="P3" s="356"/>
      <c r="Q3" s="242"/>
      <c r="R3" s="356"/>
      <c r="S3" s="356"/>
      <c r="T3" s="242"/>
      <c r="U3" s="355"/>
      <c r="V3" s="355"/>
      <c r="W3" s="6"/>
      <c r="X3" s="355"/>
      <c r="Y3" s="355"/>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row>
    <row r="4" spans="1:67" customFormat="1" ht="20.25" customHeight="1" thickBot="1" x14ac:dyDescent="0.35">
      <c r="B4" s="40"/>
      <c r="C4" s="39"/>
      <c r="D4" s="78"/>
      <c r="E4" s="78"/>
      <c r="F4" s="78"/>
      <c r="G4" s="78"/>
      <c r="H4" s="78"/>
      <c r="I4" s="78"/>
      <c r="J4" s="78"/>
      <c r="K4" s="78"/>
      <c r="L4" s="78"/>
      <c r="N4" s="6"/>
      <c r="O4" s="356"/>
      <c r="P4" s="356"/>
      <c r="Q4" s="242"/>
      <c r="R4" s="356"/>
      <c r="S4" s="356"/>
      <c r="T4" s="242"/>
      <c r="U4" s="355"/>
      <c r="V4" s="355"/>
      <c r="W4" s="6"/>
      <c r="X4" s="355"/>
      <c r="Y4" s="355"/>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row>
    <row r="5" spans="1:67" customFormat="1" ht="26.1" customHeight="1" thickBot="1" x14ac:dyDescent="0.3">
      <c r="B5" s="361" t="s">
        <v>218</v>
      </c>
      <c r="C5" s="362"/>
      <c r="D5" s="362"/>
      <c r="E5" s="362"/>
      <c r="F5" s="362"/>
      <c r="G5" s="362"/>
      <c r="H5" s="362"/>
      <c r="I5" s="362"/>
      <c r="J5" s="362"/>
      <c r="K5" s="362"/>
      <c r="L5" s="363"/>
      <c r="N5" s="6"/>
      <c r="O5" s="356"/>
      <c r="P5" s="356"/>
      <c r="Q5" s="261"/>
      <c r="R5" s="356"/>
      <c r="S5" s="356"/>
      <c r="T5" s="261"/>
      <c r="U5" s="355"/>
      <c r="V5" s="355"/>
      <c r="W5" s="57"/>
      <c r="X5" s="355"/>
      <c r="Y5" s="355"/>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row>
    <row r="6" spans="1:67" ht="20.100000000000001" customHeight="1" x14ac:dyDescent="0.25">
      <c r="A6"/>
      <c r="B6" s="359" t="s">
        <v>27</v>
      </c>
      <c r="C6" s="360"/>
      <c r="D6" s="290">
        <f>+SUM('Resumen Fuera y Dentro'!D34,'Resumen Fuera y Dentro'!D48,'Resumen Fuera y Dentro'!D62,'Resumen Fuera y Dentro'!D76)</f>
        <v>1977.6794363700001</v>
      </c>
      <c r="E6" s="252">
        <f>+SUM('Resumen Fuera y Dentro'!E34,'Resumen Fuera y Dentro'!E48,'Resumen Fuera y Dentro'!E62,'Resumen Fuera y Dentro'!E76)</f>
        <v>8477.6310680000006</v>
      </c>
      <c r="F6" s="252">
        <f>+SUM('Resumen Fuera y Dentro'!F34,'Resumen Fuera y Dentro'!F48,'Resumen Fuera y Dentro'!F62,'Resumen Fuera y Dentro'!F76)</f>
        <v>58.20287918586785</v>
      </c>
      <c r="G6" s="252">
        <f>+SUM('Resumen Fuera y Dentro'!G34,'Resumen Fuera y Dentro'!G48,'Resumen Fuera y Dentro'!G62,'Resumen Fuera y Dentro'!G76)</f>
        <v>5823.8818158859995</v>
      </c>
      <c r="H6" s="252">
        <f>+SUM('Resumen Fuera y Dentro'!H34,'Resumen Fuera y Dentro'!H48,'Resumen Fuera y Dentro'!H62,'Resumen Fuera y Dentro'!H76)</f>
        <v>4721.1018494370001</v>
      </c>
      <c r="I6" s="252">
        <f>+SUM('Resumen Fuera y Dentro'!I34,'Resumen Fuera y Dentro'!I48,'Resumen Fuera y Dentro'!I62,'Resumen Fuera y Dentro'!I76)</f>
        <v>132.65994013010553</v>
      </c>
      <c r="J6" s="252">
        <f>+SUM('Resumen Fuera y Dentro'!J34,'Resumen Fuera y Dentro'!J48,'Resumen Fuera y Dentro'!J62,'Resumen Fuera y Dentro'!J76)</f>
        <v>7801.5612522560004</v>
      </c>
      <c r="K6" s="252">
        <f>+SUM('Resumen Fuera y Dentro'!K34,'Resumen Fuera y Dentro'!K48,'Resumen Fuera y Dentro'!K62,'Resumen Fuera y Dentro'!K76)</f>
        <v>13198.732917437001</v>
      </c>
      <c r="L6" s="289">
        <f>+SUM('Resumen Fuera y Dentro'!L34,'Resumen Fuera y Dentro'!L48,'Resumen Fuera y Dentro'!L62,'Resumen Fuera y Dentro'!L76)</f>
        <v>190.86281931597338</v>
      </c>
      <c r="M6" s="280"/>
      <c r="N6" s="284"/>
      <c r="U6" s="68"/>
      <c r="V6" s="68"/>
      <c r="W6" s="68"/>
      <c r="X6" s="68"/>
      <c r="Y6" s="68"/>
    </row>
    <row r="7" spans="1:67" ht="20.100000000000001" customHeight="1" x14ac:dyDescent="0.25">
      <c r="A7"/>
      <c r="B7" s="335" t="s">
        <v>26</v>
      </c>
      <c r="C7" s="336"/>
      <c r="D7" s="259">
        <f>+SUM('Resumen Fuera y Dentro'!D35,'Resumen Fuera y Dentro'!D49,'Resumen Fuera y Dentro'!D63,'Resumen Fuera y Dentro'!D77)</f>
        <v>46.668034970000008</v>
      </c>
      <c r="E7" s="251">
        <f>+SUM('Resumen Fuera y Dentro'!E35,'Resumen Fuera y Dentro'!E49,'Resumen Fuera y Dentro'!E63,'Resumen Fuera y Dentro'!E77)</f>
        <v>1678.8339000000001</v>
      </c>
      <c r="F7" s="251">
        <f>+SUM('Resumen Fuera y Dentro'!F35,'Resumen Fuera y Dentro'!F49,'Resumen Fuera y Dentro'!F63,'Resumen Fuera y Dentro'!F77)</f>
        <v>1.4479178336851155</v>
      </c>
      <c r="G7" s="251">
        <f>+SUM('Resumen Fuera y Dentro'!G35,'Resumen Fuera y Dentro'!G49,'Resumen Fuera y Dentro'!G63,'Resumen Fuera y Dentro'!G77)</f>
        <v>34.393898571000001</v>
      </c>
      <c r="H7" s="251">
        <f>+SUM('Resumen Fuera y Dentro'!H35,'Resumen Fuera y Dentro'!H49,'Resumen Fuera y Dentro'!H63,'Resumen Fuera y Dentro'!H77)</f>
        <v>373.88400876999992</v>
      </c>
      <c r="I7" s="251">
        <f>+SUM('Resumen Fuera y Dentro'!I35,'Resumen Fuera y Dentro'!I49,'Resumen Fuera y Dentro'!I63,'Resumen Fuera y Dentro'!I77)</f>
        <v>0.78047199862939332</v>
      </c>
      <c r="J7" s="251">
        <f>+SUM('Resumen Fuera y Dentro'!J35,'Resumen Fuera y Dentro'!J49,'Resumen Fuera y Dentro'!J63,'Resumen Fuera y Dentro'!J77)</f>
        <v>81.061933541000002</v>
      </c>
      <c r="K7" s="251">
        <f>+SUM('Resumen Fuera y Dentro'!K35,'Resumen Fuera y Dentro'!K49,'Resumen Fuera y Dentro'!K63,'Resumen Fuera y Dentro'!K77)</f>
        <v>2052.7179087700001</v>
      </c>
      <c r="L7" s="286">
        <f>+SUM('Resumen Fuera y Dentro'!L35,'Resumen Fuera y Dentro'!L49,'Resumen Fuera y Dentro'!L63,'Resumen Fuera y Dentro'!L77)</f>
        <v>2.2283898323145088</v>
      </c>
      <c r="M7" s="280"/>
      <c r="N7" s="284"/>
      <c r="O7" s="243"/>
      <c r="P7" s="243"/>
      <c r="R7" s="243"/>
      <c r="S7" s="243"/>
      <c r="U7" s="37"/>
      <c r="V7" s="37"/>
      <c r="X7" s="37"/>
      <c r="Y7" s="37"/>
    </row>
    <row r="8" spans="1:67" ht="20.100000000000001" customHeight="1" x14ac:dyDescent="0.25">
      <c r="A8"/>
      <c r="B8" s="335" t="s">
        <v>18</v>
      </c>
      <c r="C8" s="336"/>
      <c r="D8" s="259">
        <f>+SUM('Resumen Fuera y Dentro'!D36,'Resumen Fuera y Dentro'!D50,'Resumen Fuera y Dentro'!D64,'Resumen Fuera y Dentro'!D78)</f>
        <v>707.90515463999998</v>
      </c>
      <c r="E8" s="251">
        <f>+SUM('Resumen Fuera y Dentro'!E36,'Resumen Fuera y Dentro'!E50,'Resumen Fuera y Dentro'!E64,'Resumen Fuera y Dentro'!E78)</f>
        <v>3099.7201000000005</v>
      </c>
      <c r="F8" s="251">
        <f>+SUM('Resumen Fuera y Dentro'!F36,'Resumen Fuera y Dentro'!F50,'Resumen Fuera y Dentro'!F64,'Resumen Fuera y Dentro'!F78)</f>
        <v>21.963314414886703</v>
      </c>
      <c r="G8" s="251">
        <f>+SUM('Resumen Fuera y Dentro'!G36,'Resumen Fuera y Dentro'!G50,'Resumen Fuera y Dentro'!G64,'Resumen Fuera y Dentro'!G78)</f>
        <v>784.48422359999995</v>
      </c>
      <c r="H8" s="251">
        <f>+SUM('Resumen Fuera y Dentro'!H36,'Resumen Fuera y Dentro'!H50,'Resumen Fuera y Dentro'!H64,'Resumen Fuera y Dentro'!H78)</f>
        <v>945.86979620000011</v>
      </c>
      <c r="I8" s="251">
        <f>+SUM('Resumen Fuera y Dentro'!I36,'Resumen Fuera y Dentro'!I50,'Resumen Fuera y Dentro'!I64,'Resumen Fuera y Dentro'!I78)</f>
        <v>17.801644923223897</v>
      </c>
      <c r="J8" s="251">
        <f>+SUM('Resumen Fuera y Dentro'!J36,'Resumen Fuera y Dentro'!J50,'Resumen Fuera y Dentro'!J64,'Resumen Fuera y Dentro'!J78)</f>
        <v>1492.3893782399998</v>
      </c>
      <c r="K8" s="251">
        <f>+SUM('Resumen Fuera y Dentro'!K36,'Resumen Fuera y Dentro'!K50,'Resumen Fuera y Dentro'!K64,'Resumen Fuera y Dentro'!K78)</f>
        <v>4045.5898962000001</v>
      </c>
      <c r="L8" s="286">
        <f>+SUM('Resumen Fuera y Dentro'!L36,'Resumen Fuera y Dentro'!L50,'Resumen Fuera y Dentro'!L64,'Resumen Fuera y Dentro'!L78)</f>
        <v>39.7649593381106</v>
      </c>
      <c r="M8" s="280"/>
      <c r="N8" s="284"/>
      <c r="O8" s="243"/>
      <c r="P8" s="243"/>
      <c r="R8" s="243"/>
      <c r="S8" s="243"/>
      <c r="U8" s="37"/>
      <c r="V8" s="37"/>
      <c r="X8" s="37"/>
      <c r="Y8" s="37"/>
    </row>
    <row r="9" spans="1:67" ht="20.100000000000001" customHeight="1" x14ac:dyDescent="0.25">
      <c r="A9"/>
      <c r="B9" s="337" t="s">
        <v>179</v>
      </c>
      <c r="C9" s="338"/>
      <c r="D9" s="259">
        <f>+SUM('Resumen Fuera y Dentro'!D37,'Resumen Fuera y Dentro'!D51,'Resumen Fuera y Dentro'!D65,'Resumen Fuera y Dentro'!D79)</f>
        <v>147.77148774999998</v>
      </c>
      <c r="E9" s="251">
        <f>+SUM('Resumen Fuera y Dentro'!E37,'Resumen Fuera y Dentro'!E51,'Resumen Fuera y Dentro'!E65,'Resumen Fuera y Dentro'!E79)</f>
        <v>1566.9653000000001</v>
      </c>
      <c r="F9" s="251">
        <f>+SUM('Resumen Fuera y Dentro'!F37,'Resumen Fuera y Dentro'!F51,'Resumen Fuera y Dentro'!F65,'Resumen Fuera y Dentro'!F79)</f>
        <v>4.5826249932574239</v>
      </c>
      <c r="G9" s="251">
        <f>+SUM('Resumen Fuera y Dentro'!G37,'Resumen Fuera y Dentro'!G51,'Resumen Fuera y Dentro'!G65,'Resumen Fuera y Dentro'!G79)</f>
        <v>406.86228036700004</v>
      </c>
      <c r="H9" s="251">
        <f>+SUM('Resumen Fuera y Dentro'!H37,'Resumen Fuera y Dentro'!H51,'Resumen Fuera y Dentro'!H65,'Resumen Fuera y Dentro'!H79)</f>
        <v>1034.26238276</v>
      </c>
      <c r="I9" s="251">
        <f>+SUM('Resumen Fuera y Dentro'!I37,'Resumen Fuera y Dentro'!I51,'Resumen Fuera y Dentro'!I65,'Resumen Fuera y Dentro'!I79)</f>
        <v>9.7360426029500946</v>
      </c>
      <c r="J9" s="251">
        <f>+SUM('Resumen Fuera y Dentro'!J37,'Resumen Fuera y Dentro'!J51,'Resumen Fuera y Dentro'!J65,'Resumen Fuera y Dentro'!J79)</f>
        <v>554.63376811700005</v>
      </c>
      <c r="K9" s="251">
        <f>+SUM('Resumen Fuera y Dentro'!K37,'Resumen Fuera y Dentro'!K51,'Resumen Fuera y Dentro'!K65,'Resumen Fuera y Dentro'!K79)</f>
        <v>2601.2276827599999</v>
      </c>
      <c r="L9" s="286">
        <f>+SUM('Resumen Fuera y Dentro'!L37,'Resumen Fuera y Dentro'!L51,'Resumen Fuera y Dentro'!L65,'Resumen Fuera y Dentro'!L79)</f>
        <v>14.318667596207517</v>
      </c>
      <c r="M9" s="280"/>
      <c r="N9" s="284"/>
      <c r="O9" s="243"/>
      <c r="P9" s="243"/>
      <c r="U9" s="37"/>
      <c r="V9" s="37"/>
      <c r="X9" s="37"/>
      <c r="Y9" s="37"/>
    </row>
    <row r="10" spans="1:67" ht="20.100000000000001" customHeight="1" x14ac:dyDescent="0.25">
      <c r="A10"/>
      <c r="B10" s="341" t="s">
        <v>76</v>
      </c>
      <c r="C10" s="342"/>
      <c r="D10" s="259">
        <f>+SUM('Resumen Fuera y Dentro'!D38,'Resumen Fuera y Dentro'!D52,'Resumen Fuera y Dentro'!D66,'Resumen Fuera y Dentro'!D80)</f>
        <v>105.4290845</v>
      </c>
      <c r="E10" s="251">
        <f>+SUM('Resumen Fuera y Dentro'!E38,'Resumen Fuera y Dentro'!E52,'Resumen Fuera y Dentro'!E66,'Resumen Fuera y Dentro'!E80)</f>
        <v>1089.6946</v>
      </c>
      <c r="F10" s="251">
        <f>+SUM('Resumen Fuera y Dentro'!F38,'Resumen Fuera y Dentro'!F52,'Resumen Fuera y Dentro'!F66,'Resumen Fuera y Dentro'!F80)</f>
        <v>3.2695034912623395</v>
      </c>
      <c r="G10" s="251">
        <f>+SUM('Resumen Fuera y Dentro'!G38,'Resumen Fuera y Dentro'!G52,'Resumen Fuera y Dentro'!G66,'Resumen Fuera y Dentro'!G80)</f>
        <v>362.93775400000004</v>
      </c>
      <c r="H10" s="251">
        <f>+SUM('Resumen Fuera y Dentro'!H38,'Resumen Fuera y Dentro'!H52,'Resumen Fuera y Dentro'!H66,'Resumen Fuera y Dentro'!H80)</f>
        <v>828.74189047799996</v>
      </c>
      <c r="I10" s="251">
        <f>+SUM('Resumen Fuera y Dentro'!I38,'Resumen Fuera y Dentro'!I52,'Resumen Fuera y Dentro'!I66,'Resumen Fuera y Dentro'!I80)</f>
        <v>7.6450970002206811</v>
      </c>
      <c r="J10" s="251">
        <f>+SUM('Resumen Fuera y Dentro'!J38,'Resumen Fuera y Dentro'!J52,'Resumen Fuera y Dentro'!J66,'Resumen Fuera y Dentro'!J80)</f>
        <v>468.36683849999997</v>
      </c>
      <c r="K10" s="251">
        <f>+SUM('Resumen Fuera y Dentro'!K38,'Resumen Fuera y Dentro'!K52,'Resumen Fuera y Dentro'!K66,'Resumen Fuera y Dentro'!K80)</f>
        <v>1918.436490478</v>
      </c>
      <c r="L10" s="286">
        <f>+SUM('Resumen Fuera y Dentro'!L38,'Resumen Fuera y Dentro'!L52,'Resumen Fuera y Dentro'!L66,'Resumen Fuera y Dentro'!L80)</f>
        <v>10.914600491483021</v>
      </c>
      <c r="M10" s="280"/>
      <c r="N10" s="284"/>
      <c r="O10" s="243"/>
      <c r="P10" s="243"/>
      <c r="U10" s="37"/>
      <c r="V10" s="37"/>
      <c r="X10" s="37"/>
      <c r="Y10" s="37"/>
    </row>
    <row r="11" spans="1:67" ht="20.100000000000001" customHeight="1" x14ac:dyDescent="0.25">
      <c r="A11"/>
      <c r="B11" s="341" t="s">
        <v>180</v>
      </c>
      <c r="C11" s="342"/>
      <c r="D11" s="259">
        <f>+SUM('Resumen Fuera y Dentro'!D39,'Resumen Fuera y Dentro'!D53,'Resumen Fuera y Dentro'!D67,'Resumen Fuera y Dentro'!D81)</f>
        <v>19.168546499999998</v>
      </c>
      <c r="E11" s="251">
        <f>+SUM('Resumen Fuera y Dentro'!E39,'Resumen Fuera y Dentro'!E53,'Resumen Fuera y Dentro'!E67,'Resumen Fuera y Dentro'!E81)</f>
        <v>232.97248999999999</v>
      </c>
      <c r="F11" s="251">
        <f>+SUM('Resumen Fuera y Dentro'!F39,'Resumen Fuera y Dentro'!F53,'Resumen Fuera y Dentro'!F67,'Resumen Fuera y Dentro'!F81)</f>
        <v>0.59444496050500617</v>
      </c>
      <c r="G11" s="251">
        <f>+SUM('Resumen Fuera y Dentro'!G39,'Resumen Fuera y Dentro'!G53,'Resumen Fuera y Dentro'!G67,'Resumen Fuera y Dentro'!G81)</f>
        <v>26.033046012</v>
      </c>
      <c r="H11" s="251">
        <f>+SUM('Resumen Fuera y Dentro'!H39,'Resumen Fuera y Dentro'!H53,'Resumen Fuera y Dentro'!H67,'Resumen Fuera y Dentro'!H81)</f>
        <v>139.46220752199997</v>
      </c>
      <c r="I11" s="251">
        <f>+SUM('Resumen Fuera y Dentro'!I39,'Resumen Fuera y Dentro'!I53,'Resumen Fuera y Dentro'!I67,'Resumen Fuera y Dentro'!I81)</f>
        <v>0.59074615834705735</v>
      </c>
      <c r="J11" s="251">
        <f>+SUM('Resumen Fuera y Dentro'!J39,'Resumen Fuera y Dentro'!J53,'Resumen Fuera y Dentro'!J67,'Resumen Fuera y Dentro'!J81)</f>
        <v>45.201592511999998</v>
      </c>
      <c r="K11" s="251">
        <f>+SUM('Resumen Fuera y Dentro'!K39,'Resumen Fuera y Dentro'!K53,'Resumen Fuera y Dentro'!K67,'Resumen Fuera y Dentro'!K81)</f>
        <v>372.43469752199996</v>
      </c>
      <c r="L11" s="286">
        <f>+SUM('Resumen Fuera y Dentro'!L39,'Resumen Fuera y Dentro'!L53,'Resumen Fuera y Dentro'!L67,'Resumen Fuera y Dentro'!L81)</f>
        <v>1.1851911188520634</v>
      </c>
      <c r="M11" s="280"/>
      <c r="N11" s="284"/>
      <c r="O11" s="243"/>
      <c r="P11" s="243"/>
      <c r="U11" s="37"/>
      <c r="V11" s="37"/>
      <c r="X11" s="37"/>
      <c r="Y11" s="37"/>
    </row>
    <row r="12" spans="1:67" ht="20.100000000000001" customHeight="1" x14ac:dyDescent="0.25">
      <c r="A12"/>
      <c r="B12" s="148" t="s">
        <v>77</v>
      </c>
      <c r="C12" s="149"/>
      <c r="D12" s="259">
        <f>+SUM('Resumen Fuera y Dentro'!D40,'Resumen Fuera y Dentro'!D54,'Resumen Fuera y Dentro'!D68,'Resumen Fuera y Dentro'!D82)</f>
        <v>10.078825250000001</v>
      </c>
      <c r="E12" s="251">
        <f>+SUM('Resumen Fuera y Dentro'!E40,'Resumen Fuera y Dentro'!E54,'Resumen Fuera y Dentro'!E68,'Resumen Fuera y Dentro'!E82)</f>
        <v>161.49976000000001</v>
      </c>
      <c r="F12" s="251">
        <f>+SUM('Resumen Fuera y Dentro'!F40,'Resumen Fuera y Dentro'!F54,'Resumen Fuera y Dentro'!F68,'Resumen Fuera y Dentro'!F82)</f>
        <v>0.3125761394350321</v>
      </c>
      <c r="G12" s="288">
        <f>+SUM('Resumen Fuera y Dentro'!G40,'Resumen Fuera y Dentro'!G54,'Resumen Fuera y Dentro'!G68,'Resumen Fuera y Dentro'!G82)</f>
        <v>5.3577134749999997</v>
      </c>
      <c r="H12" s="288">
        <f>+SUM('Resumen Fuera y Dentro'!H40,'Resumen Fuera y Dentro'!H54,'Resumen Fuera y Dentro'!H68,'Resumen Fuera y Dentro'!H82)</f>
        <v>40.879577529999999</v>
      </c>
      <c r="I12" s="288">
        <f>+SUM('Resumen Fuera y Dentro'!I40,'Resumen Fuera y Dentro'!I54,'Resumen Fuera y Dentro'!I68,'Resumen Fuera y Dentro'!I82)</f>
        <v>1.2157811465556414</v>
      </c>
      <c r="J12" s="288">
        <f>+SUM('Resumen Fuera y Dentro'!J40,'Resumen Fuera y Dentro'!J54,'Resumen Fuera y Dentro'!J68,'Resumen Fuera y Dentro'!J82)</f>
        <v>15.436538725</v>
      </c>
      <c r="K12" s="288">
        <f>+SUM('Resumen Fuera y Dentro'!K40,'Resumen Fuera y Dentro'!K54,'Resumen Fuera y Dentro'!K68,'Resumen Fuera y Dentro'!K82)</f>
        <v>202.37933752999999</v>
      </c>
      <c r="L12" s="287">
        <f>+SUM('Resumen Fuera y Dentro'!L40,'Resumen Fuera y Dentro'!L54,'Resumen Fuera y Dentro'!L68,'Resumen Fuera y Dentro'!L82)</f>
        <v>1.5283572859906736</v>
      </c>
      <c r="M12" s="280"/>
      <c r="N12" s="284"/>
      <c r="O12" s="243"/>
      <c r="P12" s="243"/>
      <c r="U12" s="37"/>
      <c r="V12" s="37"/>
      <c r="X12" s="37"/>
      <c r="Y12" s="37"/>
    </row>
    <row r="13" spans="1:67" ht="20.100000000000001" customHeight="1" x14ac:dyDescent="0.25">
      <c r="A13"/>
      <c r="B13" s="148" t="s">
        <v>185</v>
      </c>
      <c r="C13" s="149"/>
      <c r="D13" s="259">
        <f>+SUM('Resumen Fuera y Dentro'!D41,'Resumen Fuera y Dentro'!D55,'Resumen Fuera y Dentro'!D69,'Resumen Fuera y Dentro'!D83)</f>
        <v>13.095031500000001</v>
      </c>
      <c r="E13" s="251">
        <f>+SUM('Resumen Fuera y Dentro'!E41,'Resumen Fuera y Dentro'!E55,'Resumen Fuera y Dentro'!E69,'Resumen Fuera y Dentro'!E83)</f>
        <v>73.150500000000008</v>
      </c>
      <c r="F13" s="251">
        <f>+SUM('Resumen Fuera y Dentro'!F41,'Resumen Fuera y Dentro'!F55,'Resumen Fuera y Dentro'!F69,'Resumen Fuera y Dentro'!F83)</f>
        <v>0.40610040205504561</v>
      </c>
      <c r="G13" s="288">
        <f>+SUM('Resumen Fuera y Dentro'!G41,'Resumen Fuera y Dentro'!G55,'Resumen Fuera y Dentro'!G69,'Resumen Fuera y Dentro'!G83)</f>
        <v>12.533766880000002</v>
      </c>
      <c r="H13" s="288">
        <f>+SUM('Resumen Fuera y Dentro'!H41,'Resumen Fuera y Dentro'!H55,'Resumen Fuera y Dentro'!H69,'Resumen Fuera y Dentro'!H83)</f>
        <v>25.178707230000001</v>
      </c>
      <c r="I13" s="288">
        <f>+SUM('Resumen Fuera y Dentro'!I41,'Resumen Fuera y Dentro'!I55,'Resumen Fuera y Dentro'!I69,'Resumen Fuera y Dentro'!I83)</f>
        <v>0.28441829782671468</v>
      </c>
      <c r="J13" s="288">
        <f>+SUM('Resumen Fuera y Dentro'!J41,'Resumen Fuera y Dentro'!J55,'Resumen Fuera y Dentro'!J69,'Resumen Fuera y Dentro'!J83)</f>
        <v>25.628798380000003</v>
      </c>
      <c r="K13" s="288">
        <f>+SUM('Resumen Fuera y Dentro'!K41,'Resumen Fuera y Dentro'!K55,'Resumen Fuera y Dentro'!K69,'Resumen Fuera y Dentro'!K83)</f>
        <v>98.329207229999994</v>
      </c>
      <c r="L13" s="287">
        <f>+SUM('Resumen Fuera y Dentro'!L41,'Resumen Fuera y Dentro'!L55,'Resumen Fuera y Dentro'!L69,'Resumen Fuera y Dentro'!L83)</f>
        <v>0.69051869988176029</v>
      </c>
      <c r="M13" s="280"/>
      <c r="N13" s="284"/>
      <c r="O13" s="243"/>
      <c r="P13" s="243"/>
      <c r="U13" s="37"/>
      <c r="V13" s="37"/>
      <c r="X13" s="37"/>
      <c r="Y13" s="37"/>
    </row>
    <row r="14" spans="1:67" ht="20.100000000000001" customHeight="1" x14ac:dyDescent="0.25">
      <c r="A14"/>
      <c r="B14" s="335" t="s">
        <v>61</v>
      </c>
      <c r="C14" s="336"/>
      <c r="D14" s="259">
        <f>+SUM('Resumen Fuera y Dentro'!D42,'Resumen Fuera y Dentro'!D56,'Resumen Fuera y Dentro'!D70,'Resumen Fuera y Dentro'!D84)</f>
        <v>364.48946739999997</v>
      </c>
      <c r="E14" s="251">
        <f>+SUM('Resumen Fuera y Dentro'!E42,'Resumen Fuera y Dentro'!E56,'Resumen Fuera y Dentro'!E70,'Resumen Fuera y Dentro'!E84)</f>
        <v>1319.0913</v>
      </c>
      <c r="F14" s="251">
        <f>+SUM('Resumen Fuera y Dentro'!F42,'Resumen Fuera y Dentro'!F56,'Resumen Fuera y Dentro'!F70,'Resumen Fuera y Dentro'!F84)</f>
        <v>10.210697860382011</v>
      </c>
      <c r="G14" s="288">
        <f>+SUM('Resumen Fuera y Dentro'!G42,'Resumen Fuera y Dentro'!G56,'Resumen Fuera y Dentro'!G70,'Resumen Fuera y Dentro'!G84)</f>
        <v>1673.7597870109998</v>
      </c>
      <c r="H14" s="288">
        <f>+SUM('Resumen Fuera y Dentro'!H42,'Resumen Fuera y Dentro'!H56,'Resumen Fuera y Dentro'!H70,'Resumen Fuera y Dentro'!H84)</f>
        <v>1339.2656242400001</v>
      </c>
      <c r="I14" s="288">
        <f>+SUM('Resumen Fuera y Dentro'!I42,'Resumen Fuera y Dentro'!I56,'Resumen Fuera y Dentro'!I70,'Resumen Fuera y Dentro'!I84)</f>
        <v>37.981232150734968</v>
      </c>
      <c r="J14" s="288">
        <f>+SUM('Resumen Fuera y Dentro'!J42,'Resumen Fuera y Dentro'!J56,'Resumen Fuera y Dentro'!J70,'Resumen Fuera y Dentro'!J84)</f>
        <v>2038.249254411</v>
      </c>
      <c r="K14" s="288">
        <f>+SUM('Resumen Fuera y Dentro'!K42,'Resumen Fuera y Dentro'!K56,'Resumen Fuera y Dentro'!K70,'Resumen Fuera y Dentro'!K84)</f>
        <v>2658.3569242399999</v>
      </c>
      <c r="L14" s="287">
        <f>+SUM('Resumen Fuera y Dentro'!L42,'Resumen Fuera y Dentro'!L56,'Resumen Fuera y Dentro'!L70,'Resumen Fuera y Dentro'!L84)</f>
        <v>48.19193001111698</v>
      </c>
      <c r="M14" s="280"/>
      <c r="N14" s="284"/>
      <c r="O14" s="243"/>
      <c r="P14" s="243"/>
      <c r="U14" s="37"/>
      <c r="V14" s="37"/>
      <c r="X14" s="37"/>
      <c r="Y14" s="37"/>
    </row>
    <row r="15" spans="1:67" ht="20.100000000000001" customHeight="1" x14ac:dyDescent="0.25">
      <c r="A15"/>
      <c r="B15" s="335" t="s">
        <v>16</v>
      </c>
      <c r="C15" s="336"/>
      <c r="D15" s="259">
        <f>+SUM('Resumen Fuera y Dentro'!D43,'Resumen Fuera y Dentro'!D57,'Resumen Fuera y Dentro'!D71,'Resumen Fuera y Dentro'!D85)</f>
        <v>665.20994359999997</v>
      </c>
      <c r="E15" s="251">
        <f>+SUM('Resumen Fuera y Dentro'!E43,'Resumen Fuera y Dentro'!E57,'Resumen Fuera y Dentro'!E71,'Resumen Fuera y Dentro'!E85)</f>
        <v>598.75049999999999</v>
      </c>
      <c r="F15" s="251">
        <f>+SUM('Resumen Fuera y Dentro'!F43,'Resumen Fuera y Dentro'!F57,'Resumen Fuera y Dentro'!F71,'Resumen Fuera y Dentro'!F85)</f>
        <v>18.63499049336977</v>
      </c>
      <c r="G15" s="251">
        <f>+SUM('Resumen Fuera y Dentro'!G43,'Resumen Fuera y Dentro'!G57,'Resumen Fuera y Dentro'!G71,'Resumen Fuera y Dentro'!G85)</f>
        <v>2387.065701</v>
      </c>
      <c r="H15" s="251">
        <f>+SUM('Resumen Fuera y Dentro'!H43,'Resumen Fuera y Dentro'!H57,'Resumen Fuera y Dentro'!H71,'Resumen Fuera y Dentro'!H85)</f>
        <v>504.9411791</v>
      </c>
      <c r="I15" s="251">
        <f>+SUM('Resumen Fuera y Dentro'!I43,'Resumen Fuera y Dentro'!I57,'Resumen Fuera y Dentro'!I71,'Resumen Fuera y Dentro'!I85)</f>
        <v>54.167687174899292</v>
      </c>
      <c r="J15" s="251">
        <f>+SUM('Resumen Fuera y Dentro'!J43,'Resumen Fuera y Dentro'!J57,'Resumen Fuera y Dentro'!J71,'Resumen Fuera y Dentro'!J85)</f>
        <v>3052.2756445999999</v>
      </c>
      <c r="K15" s="251">
        <f>+SUM('Resumen Fuera y Dentro'!K43,'Resumen Fuera y Dentro'!K57,'Resumen Fuera y Dentro'!K71,'Resumen Fuera y Dentro'!K85)</f>
        <v>1103.6916790999999</v>
      </c>
      <c r="L15" s="286">
        <f>+SUM('Resumen Fuera y Dentro'!L43,'Resumen Fuera y Dentro'!L57,'Resumen Fuera y Dentro'!L71,'Resumen Fuera y Dentro'!L85)</f>
        <v>72.802677668269069</v>
      </c>
      <c r="M15" s="280"/>
      <c r="N15" s="284"/>
      <c r="O15" s="243"/>
      <c r="P15" s="243"/>
      <c r="U15" s="37"/>
      <c r="V15" s="37"/>
      <c r="X15" s="37"/>
      <c r="Y15" s="37"/>
    </row>
    <row r="16" spans="1:67" ht="20.100000000000001" customHeight="1" x14ac:dyDescent="0.25">
      <c r="A16"/>
      <c r="B16" s="335" t="s">
        <v>24</v>
      </c>
      <c r="C16" s="336"/>
      <c r="D16" s="259">
        <f>+SUM('Resumen Fuera y Dentro'!D44,'Resumen Fuera y Dentro'!D58,'Resumen Fuera y Dentro'!D72,'Resumen Fuera y Dentro'!D86)</f>
        <v>38.473598169999995</v>
      </c>
      <c r="E16" s="251">
        <f>+SUM('Resumen Fuera y Dentro'!E44,'Resumen Fuera y Dentro'!E58,'Resumen Fuera y Dentro'!E72,'Resumen Fuera y Dentro'!E86)</f>
        <v>192.94130000000001</v>
      </c>
      <c r="F16" s="251">
        <f>+SUM('Resumen Fuera y Dentro'!F44,'Resumen Fuera y Dentro'!F58,'Resumen Fuera y Dentro'!F72,'Resumen Fuera y Dentro'!F86)</f>
        <v>1.1493817856121133</v>
      </c>
      <c r="G16" s="251">
        <f>+SUM('Resumen Fuera y Dentro'!G44,'Resumen Fuera y Dentro'!G58,'Resumen Fuera y Dentro'!G72,'Resumen Fuera y Dentro'!G86)</f>
        <v>402.35319633699999</v>
      </c>
      <c r="H16" s="251">
        <f>+SUM('Resumen Fuera y Dentro'!H44,'Resumen Fuera y Dentro'!H58,'Resumen Fuera y Dentro'!H72,'Resumen Fuera y Dentro'!H86)</f>
        <v>398.691013967</v>
      </c>
      <c r="I16" s="251">
        <f>+SUM('Resumen Fuera y Dentro'!I44,'Resumen Fuera y Dentro'!I58,'Resumen Fuera y Dentro'!I72,'Resumen Fuera y Dentro'!I86)</f>
        <v>9.1302648535702993</v>
      </c>
      <c r="J16" s="251">
        <f>+SUM('Resumen Fuera y Dentro'!J44,'Resumen Fuera y Dentro'!J58,'Resumen Fuera y Dentro'!J72,'Resumen Fuera y Dentro'!J86)</f>
        <v>440.82679450699999</v>
      </c>
      <c r="K16" s="251">
        <f>+SUM('Resumen Fuera y Dentro'!K44,'Resumen Fuera y Dentro'!K58,'Resumen Fuera y Dentro'!K72,'Resumen Fuera y Dentro'!K86)</f>
        <v>591.63231396700007</v>
      </c>
      <c r="L16" s="286">
        <f>+SUM('Resumen Fuera y Dentro'!L44,'Resumen Fuera y Dentro'!L58,'Resumen Fuera y Dentro'!L72,'Resumen Fuera y Dentro'!L86)</f>
        <v>10.279646639182413</v>
      </c>
      <c r="M16" s="280"/>
      <c r="N16" s="284"/>
      <c r="O16" s="243"/>
      <c r="P16" s="243"/>
      <c r="U16" s="37"/>
      <c r="V16" s="37"/>
      <c r="X16" s="37"/>
      <c r="Y16" s="37"/>
    </row>
    <row r="17" spans="1:67" ht="20.100000000000001" customHeight="1" thickBot="1" x14ac:dyDescent="0.3">
      <c r="A17"/>
      <c r="B17" s="339" t="s">
        <v>65</v>
      </c>
      <c r="C17" s="340"/>
      <c r="D17" s="258">
        <f>+SUM('Resumen Fuera y Dentro'!D45,'Resumen Fuera y Dentro'!D59,'Resumen Fuera y Dentro'!D73,'Resumen Fuera y Dentro'!D87)</f>
        <v>7.1617498399999997</v>
      </c>
      <c r="E17" s="249">
        <f>+SUM('Resumen Fuera y Dentro'!E45,'Resumen Fuera y Dentro'!E59,'Resumen Fuera y Dentro'!E73,'Resumen Fuera y Dentro'!E87)</f>
        <v>21.328668</v>
      </c>
      <c r="F17" s="249">
        <f>+SUM('Resumen Fuera y Dentro'!F45,'Resumen Fuera y Dentro'!F59,'Resumen Fuera y Dentro'!F73,'Resumen Fuera y Dentro'!F87)</f>
        <v>0.21395180467472075</v>
      </c>
      <c r="G17" s="249">
        <f>+SUM('Resumen Fuera y Dentro'!G45,'Resumen Fuera y Dentro'!G59,'Resumen Fuera y Dentro'!G73,'Resumen Fuera y Dentro'!G87)</f>
        <v>134.96272900000002</v>
      </c>
      <c r="H17" s="249">
        <f>+SUM('Resumen Fuera y Dentro'!H45,'Resumen Fuera y Dentro'!H59,'Resumen Fuera y Dentro'!H73,'Resumen Fuera y Dentro'!H87)</f>
        <v>124.1878444</v>
      </c>
      <c r="I17" s="249">
        <f>+SUM('Resumen Fuera y Dentro'!I45,'Resumen Fuera y Dentro'!I59,'Resumen Fuera y Dentro'!I73,'Resumen Fuera y Dentro'!I87)</f>
        <v>3.0625964260975773</v>
      </c>
      <c r="J17" s="249">
        <f>+SUM('Resumen Fuera y Dentro'!J45,'Resumen Fuera y Dentro'!J59,'Resumen Fuera y Dentro'!J73,'Resumen Fuera y Dentro'!J87)</f>
        <v>142.12447884000002</v>
      </c>
      <c r="K17" s="249">
        <f>+SUM('Resumen Fuera y Dentro'!K45,'Resumen Fuera y Dentro'!K59,'Resumen Fuera y Dentro'!K73,'Resumen Fuera y Dentro'!K87)</f>
        <v>145.51651240000001</v>
      </c>
      <c r="L17" s="285">
        <f>+SUM('Resumen Fuera y Dentro'!L45,'Resumen Fuera y Dentro'!L59,'Resumen Fuera y Dentro'!L73,'Resumen Fuera y Dentro'!L87)</f>
        <v>3.2765482307722982</v>
      </c>
      <c r="M17" s="280"/>
      <c r="N17" s="284"/>
      <c r="O17" s="243"/>
      <c r="P17" s="243"/>
      <c r="U17" s="37"/>
      <c r="V17" s="37"/>
      <c r="X17" s="37"/>
      <c r="Y17" s="37"/>
    </row>
    <row r="18" spans="1:67" ht="18" customHeight="1" thickBot="1" x14ac:dyDescent="0.3">
      <c r="A18"/>
      <c r="B18" s="77"/>
      <c r="C18" s="77"/>
      <c r="D18" s="245"/>
      <c r="E18" s="245"/>
      <c r="F18" s="245"/>
      <c r="G18" s="245"/>
      <c r="H18" s="245"/>
      <c r="I18" s="245"/>
      <c r="J18" s="245"/>
      <c r="K18" s="245"/>
      <c r="L18" s="244"/>
      <c r="M18" s="280"/>
      <c r="N18" s="284"/>
      <c r="O18" s="243"/>
      <c r="P18" s="243"/>
      <c r="U18" s="37"/>
      <c r="V18" s="37"/>
      <c r="X18" s="37"/>
      <c r="Y18" s="37"/>
    </row>
    <row r="19" spans="1:67" customFormat="1" ht="26.1" customHeight="1" thickBot="1" x14ac:dyDescent="0.3">
      <c r="B19" s="361" t="s">
        <v>217</v>
      </c>
      <c r="C19" s="362"/>
      <c r="D19" s="362"/>
      <c r="E19" s="362"/>
      <c r="F19" s="362"/>
      <c r="G19" s="362"/>
      <c r="H19" s="362"/>
      <c r="I19" s="362"/>
      <c r="J19" s="362"/>
      <c r="K19" s="362"/>
      <c r="L19" s="363"/>
      <c r="N19" s="6"/>
      <c r="O19" s="242"/>
      <c r="P19" s="242"/>
      <c r="Q19" s="261"/>
      <c r="R19" s="242"/>
      <c r="S19" s="242"/>
      <c r="T19" s="261"/>
      <c r="U19" s="68"/>
      <c r="V19" s="68"/>
      <c r="W19" s="57"/>
      <c r="X19" s="68"/>
      <c r="Y19" s="68"/>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row>
    <row r="20" spans="1:67" ht="20.100000000000001" customHeight="1" x14ac:dyDescent="0.25">
      <c r="A20"/>
      <c r="B20" s="359" t="s">
        <v>27</v>
      </c>
      <c r="C20" s="360"/>
      <c r="D20" s="283">
        <f>+'Resumen Fuera y Dentro'!D76/'Resumen Fuera y Dentro'!D20-1</f>
        <v>-8.5949404361606141E-2</v>
      </c>
      <c r="E20" s="282">
        <f>+'Resumen Fuera y Dentro'!E76/'Resumen Fuera y Dentro'!E20-1</f>
        <v>-0.16550305321066217</v>
      </c>
      <c r="F20" s="282">
        <f>+'Resumen Fuera y Dentro'!F76/'Resumen Fuera y Dentro'!F20-1</f>
        <v>-8.5301081308066462E-2</v>
      </c>
      <c r="G20" s="282">
        <f>+'Resumen Fuera y Dentro'!G76/'Resumen Fuera y Dentro'!G20-1</f>
        <v>1.4092673381426835E-2</v>
      </c>
      <c r="H20" s="282">
        <f>+'Resumen Fuera y Dentro'!H76/'Resumen Fuera y Dentro'!H20-1</f>
        <v>1.2958102045718345E-2</v>
      </c>
      <c r="I20" s="282">
        <f>+'Resumen Fuera y Dentro'!I76/'Resumen Fuera y Dentro'!I20-1</f>
        <v>-1.7931294715566981E-2</v>
      </c>
      <c r="J20" s="282">
        <f>+'Resumen Fuera y Dentro'!J76/'Resumen Fuera y Dentro'!J20-1</f>
        <v>-1.1046694004366087E-2</v>
      </c>
      <c r="K20" s="282">
        <f>+'Resumen Fuera y Dentro'!K76/'Resumen Fuera y Dentro'!K20-1</f>
        <v>-0.10180670410713988</v>
      </c>
      <c r="L20" s="281">
        <f>+'Resumen Fuera y Dentro'!L76/'Resumen Fuera y Dentro'!L20-1</f>
        <v>-3.7968911656647064E-2</v>
      </c>
      <c r="M20"/>
      <c r="U20" s="68"/>
      <c r="V20" s="68"/>
      <c r="X20" s="68"/>
      <c r="Y20" s="68"/>
    </row>
    <row r="21" spans="1:67" ht="20.100000000000001" customHeight="1" x14ac:dyDescent="0.25">
      <c r="A21"/>
      <c r="B21" s="335" t="s">
        <v>26</v>
      </c>
      <c r="C21" s="336"/>
      <c r="D21" s="279">
        <f>+'Resumen Fuera y Dentro'!D77/'Resumen Fuera y Dentro'!D21-1</f>
        <v>-0.28694581181744361</v>
      </c>
      <c r="E21" s="278">
        <f>+'Resumen Fuera y Dentro'!E77/'Resumen Fuera y Dentro'!E21-1</f>
        <v>-0.21423920400052598</v>
      </c>
      <c r="F21" s="278">
        <f>+'Resumen Fuera y Dentro'!F77/'Resumen Fuera y Dentro'!F21-1</f>
        <v>-0.28306048107632609</v>
      </c>
      <c r="G21" s="278">
        <f>+'Resumen Fuera y Dentro'!G77/'Resumen Fuera y Dentro'!G21-1</f>
        <v>-6.4075940351187466E-2</v>
      </c>
      <c r="H21" s="278">
        <f>+'Resumen Fuera y Dentro'!H77/'Resumen Fuera y Dentro'!H21-1</f>
        <v>-4.6329762024558185E-2</v>
      </c>
      <c r="I21" s="278">
        <f>+'Resumen Fuera y Dentro'!I77/'Resumen Fuera y Dentro'!I21-1</f>
        <v>-9.1815524363254353E-2</v>
      </c>
      <c r="J21" s="278">
        <f>+'Resumen Fuera y Dentro'!J77/'Resumen Fuera y Dentro'!J21-1</f>
        <v>-0.17909451290272038</v>
      </c>
      <c r="K21" s="278">
        <f>+'Resumen Fuera y Dentro'!K77/'Resumen Fuera y Dentro'!K21-1</f>
        <v>-0.17774382546216305</v>
      </c>
      <c r="L21" s="277">
        <f>+'Resumen Fuera y Dentro'!L77/'Resumen Fuera y Dentro'!L21-1</f>
        <v>-0.20361670109744101</v>
      </c>
      <c r="M21"/>
      <c r="O21" s="243"/>
      <c r="P21" s="243"/>
      <c r="R21" s="243"/>
      <c r="S21" s="243"/>
      <c r="U21" s="37"/>
      <c r="V21" s="37"/>
      <c r="X21" s="37"/>
      <c r="Y21" s="37"/>
    </row>
    <row r="22" spans="1:67" ht="20.100000000000001" customHeight="1" x14ac:dyDescent="0.25">
      <c r="A22"/>
      <c r="B22" s="335" t="s">
        <v>18</v>
      </c>
      <c r="C22" s="336"/>
      <c r="D22" s="279">
        <f>+'Resumen Fuera y Dentro'!D78/'Resumen Fuera y Dentro'!D22-1</f>
        <v>-0.11082445664826723</v>
      </c>
      <c r="E22" s="278">
        <f>+'Resumen Fuera y Dentro'!E78/'Resumen Fuera y Dentro'!E22-1</f>
        <v>-9.9054180868994313E-2</v>
      </c>
      <c r="F22" s="278">
        <f>+'Resumen Fuera y Dentro'!F78/'Resumen Fuera y Dentro'!F22-1</f>
        <v>-0.10597946572038297</v>
      </c>
      <c r="G22" s="278">
        <f>+'Resumen Fuera y Dentro'!G78/'Resumen Fuera y Dentro'!G22-1</f>
        <v>1.2983269331454661E-2</v>
      </c>
      <c r="H22" s="278">
        <f>+'Resumen Fuera y Dentro'!H78/'Resumen Fuera y Dentro'!H22-1</f>
        <v>2.7741053377928093E-2</v>
      </c>
      <c r="I22" s="278">
        <f>+'Resumen Fuera y Dentro'!I78/'Resumen Fuera y Dentro'!I22-1</f>
        <v>-1.7040250432512227E-2</v>
      </c>
      <c r="J22" s="278">
        <f>+'Resumen Fuera y Dentro'!J78/'Resumen Fuera y Dentro'!J22-1</f>
        <v>-4.613687529684507E-2</v>
      </c>
      <c r="K22" s="278">
        <f>+'Resumen Fuera y Dentro'!K78/'Resumen Fuera y Dentro'!K22-1</f>
        <v>-6.9609894425798013E-2</v>
      </c>
      <c r="L22" s="277">
        <f>+'Resumen Fuera y Dentro'!L78/'Resumen Fuera y Dentro'!L22-1</f>
        <v>-6.5663070793547718E-2</v>
      </c>
      <c r="M22"/>
      <c r="O22" s="243"/>
      <c r="P22" s="243"/>
      <c r="R22" s="243"/>
      <c r="S22" s="243"/>
      <c r="U22" s="37"/>
      <c r="V22" s="37"/>
      <c r="X22" s="37"/>
      <c r="Y22" s="37"/>
    </row>
    <row r="23" spans="1:67" ht="20.100000000000001" customHeight="1" x14ac:dyDescent="0.25">
      <c r="A23"/>
      <c r="B23" s="337" t="s">
        <v>179</v>
      </c>
      <c r="C23" s="338"/>
      <c r="D23" s="279">
        <f>+'Resumen Fuera y Dentro'!D79/'Resumen Fuera y Dentro'!D23-1</f>
        <v>-0.23543655681392961</v>
      </c>
      <c r="E23" s="278">
        <f>+'Resumen Fuera y Dentro'!E79/'Resumen Fuera y Dentro'!E23-1</f>
        <v>-0.27510875761403664</v>
      </c>
      <c r="F23" s="278">
        <f>+'Resumen Fuera y Dentro'!F79/'Resumen Fuera y Dentro'!F23-1</f>
        <v>-0.23163646725097087</v>
      </c>
      <c r="G23" s="278">
        <f>+'Resumen Fuera y Dentro'!G79/'Resumen Fuera y Dentro'!G23-1</f>
        <v>1.4398948371148856E-2</v>
      </c>
      <c r="H23" s="278">
        <f>+'Resumen Fuera y Dentro'!H79/'Resumen Fuera y Dentro'!H23-1</f>
        <v>5.1641030555263923E-2</v>
      </c>
      <c r="I23" s="278">
        <f>+'Resumen Fuera y Dentro'!I79/'Resumen Fuera y Dentro'!I23-1</f>
        <v>-3.711635481142106E-2</v>
      </c>
      <c r="J23" s="278">
        <f>+'Resumen Fuera y Dentro'!J79/'Resumen Fuera y Dentro'!J23-1</f>
        <v>-5.8695646192367779E-2</v>
      </c>
      <c r="K23" s="278">
        <f>+'Resumen Fuera y Dentro'!K79/'Resumen Fuera y Dentro'!K23-1</f>
        <v>-0.15229981777547219</v>
      </c>
      <c r="L23" s="277">
        <f>+'Resumen Fuera y Dentro'!L79/'Resumen Fuera y Dentro'!L23-1</f>
        <v>-0.10686931477365713</v>
      </c>
      <c r="M23" s="280"/>
      <c r="O23" s="243"/>
      <c r="P23" s="243"/>
      <c r="U23" s="37"/>
      <c r="V23" s="37"/>
      <c r="X23" s="37"/>
      <c r="Y23" s="37"/>
    </row>
    <row r="24" spans="1:67" ht="20.100000000000001" customHeight="1" x14ac:dyDescent="0.25">
      <c r="A24"/>
      <c r="B24" s="341" t="s">
        <v>76</v>
      </c>
      <c r="C24" s="342"/>
      <c r="D24" s="279">
        <f>+'Resumen Fuera y Dentro'!D80/'Resumen Fuera y Dentro'!D24-1</f>
        <v>-0.17844855920650105</v>
      </c>
      <c r="E24" s="278">
        <f>+'Resumen Fuera y Dentro'!E80/'Resumen Fuera y Dentro'!E24-1</f>
        <v>-0.22818750967204027</v>
      </c>
      <c r="F24" s="278">
        <f>+'Resumen Fuera y Dentro'!F80/'Resumen Fuera y Dentro'!F24-1</f>
        <v>-0.17436522369861518</v>
      </c>
      <c r="G24" s="278">
        <f>+'Resumen Fuera y Dentro'!G80/'Resumen Fuera y Dentro'!G24-1</f>
        <v>-4.0060388699059146E-4</v>
      </c>
      <c r="H24" s="278">
        <f>+'Resumen Fuera y Dentro'!H80/'Resumen Fuera y Dentro'!H24-1</f>
        <v>2.8431550715877441E-2</v>
      </c>
      <c r="I24" s="278">
        <f>+'Resumen Fuera y Dentro'!I80/'Resumen Fuera y Dentro'!I24-1</f>
        <v>-5.1622366838169453E-2</v>
      </c>
      <c r="J24" s="278">
        <f>+'Resumen Fuera y Dentro'!J80/'Resumen Fuera y Dentro'!J24-1</f>
        <v>-4.2452476188139854E-2</v>
      </c>
      <c r="K24" s="278">
        <f>+'Resumen Fuera y Dentro'!K80/'Resumen Fuera y Dentro'!K24-1</f>
        <v>-0.12030259965237378</v>
      </c>
      <c r="L24" s="277">
        <f>+'Resumen Fuera y Dentro'!L80/'Resumen Fuera y Dentro'!L24-1</f>
        <v>-8.9808316199773919E-2</v>
      </c>
      <c r="M24" s="280"/>
      <c r="O24" s="243"/>
      <c r="P24" s="243"/>
      <c r="U24" s="37"/>
      <c r="V24" s="37"/>
      <c r="X24" s="37"/>
      <c r="Y24" s="37"/>
    </row>
    <row r="25" spans="1:67" ht="20.100000000000001" customHeight="1" x14ac:dyDescent="0.25">
      <c r="A25"/>
      <c r="B25" s="341" t="s">
        <v>180</v>
      </c>
      <c r="C25" s="342"/>
      <c r="D25" s="279">
        <f>+'Resumen Fuera y Dentro'!D81/'Resumen Fuera y Dentro'!D25-1</f>
        <v>-0.41464725126230872</v>
      </c>
      <c r="E25" s="278">
        <f>+'Resumen Fuera y Dentro'!E81/'Resumen Fuera y Dentro'!E25-1</f>
        <v>-0.43488444553071837</v>
      </c>
      <c r="F25" s="278">
        <f>+'Resumen Fuera y Dentro'!F81/'Resumen Fuera y Dentro'!F25-1</f>
        <v>-0.41173788789821963</v>
      </c>
      <c r="G25" s="278">
        <f>+'Resumen Fuera y Dentro'!G81/'Resumen Fuera y Dentro'!G25-1</f>
        <v>0.20795088282734797</v>
      </c>
      <c r="H25" s="278">
        <f>+'Resumen Fuera y Dentro'!H81/'Resumen Fuera y Dentro'!H25-1</f>
        <v>0.17089258213441516</v>
      </c>
      <c r="I25" s="278">
        <f>+'Resumen Fuera y Dentro'!I81/'Resumen Fuera y Dentro'!I25-1</f>
        <v>0.17214877404385032</v>
      </c>
      <c r="J25" s="278">
        <f>+'Resumen Fuera y Dentro'!J81/'Resumen Fuera y Dentro'!J25-1</f>
        <v>-0.1294779180123804</v>
      </c>
      <c r="K25" s="278">
        <f>+'Resumen Fuera y Dentro'!K81/'Resumen Fuera y Dentro'!K25-1</f>
        <v>-0.26190432902646632</v>
      </c>
      <c r="L25" s="277">
        <f>+'Resumen Fuera y Dentro'!L81/'Resumen Fuera y Dentro'!L25-1</f>
        <v>-0.18377757080659851</v>
      </c>
      <c r="M25" s="280"/>
      <c r="O25" s="243"/>
      <c r="P25" s="243"/>
      <c r="U25" s="37"/>
      <c r="V25" s="37"/>
      <c r="X25" s="37"/>
      <c r="Y25" s="37"/>
    </row>
    <row r="26" spans="1:67" ht="20.100000000000001" customHeight="1" x14ac:dyDescent="0.25">
      <c r="A26"/>
      <c r="B26" s="148" t="s">
        <v>77</v>
      </c>
      <c r="C26" s="149"/>
      <c r="D26" s="279">
        <f>+'Resumen Fuera y Dentro'!D82/'Resumen Fuera y Dentro'!D26-1</f>
        <v>1.0577122701013026</v>
      </c>
      <c r="E26" s="278">
        <f>+'Resumen Fuera y Dentro'!E82/'Resumen Fuera y Dentro'!E26-1</f>
        <v>8.1155569637022307E-2</v>
      </c>
      <c r="F26" s="278">
        <f>+'Resumen Fuera y Dentro'!F82/'Resumen Fuera y Dentro'!F26-1</f>
        <v>1.0679396632507832</v>
      </c>
      <c r="G26" s="278">
        <f>+'Resumen Fuera y Dentro'!G82/'Resumen Fuera y Dentro'!G26-1</f>
        <v>-7.9787132504540059E-2</v>
      </c>
      <c r="H26" s="278">
        <f>+'Resumen Fuera y Dentro'!H82/'Resumen Fuera y Dentro'!H26-1</f>
        <v>-7.6466872394077678E-2</v>
      </c>
      <c r="I26" s="278">
        <f>+'Resumen Fuera y Dentro'!I82/'Resumen Fuera y Dentro'!I26-1</f>
        <v>-0.10706105701125024</v>
      </c>
      <c r="J26" s="278">
        <f>+'Resumen Fuera y Dentro'!J82/'Resumen Fuera y Dentro'!J26-1</f>
        <v>0.51187902735791391</v>
      </c>
      <c r="K26" s="278">
        <f>+'Resumen Fuera y Dentro'!K82/'Resumen Fuera y Dentro'!K26-1</f>
        <v>4.5139020801396867E-2</v>
      </c>
      <c r="L26" s="277">
        <f>+'Resumen Fuera y Dentro'!L82/'Resumen Fuera y Dentro'!L26-1</f>
        <v>3.997282020075632E-2</v>
      </c>
      <c r="M26"/>
      <c r="O26" s="243"/>
      <c r="P26" s="243"/>
      <c r="U26" s="37"/>
      <c r="V26" s="37"/>
      <c r="X26" s="37"/>
      <c r="Y26" s="37"/>
    </row>
    <row r="27" spans="1:67" ht="20.100000000000001" customHeight="1" x14ac:dyDescent="0.25">
      <c r="A27"/>
      <c r="B27" s="148" t="s">
        <v>185</v>
      </c>
      <c r="C27" s="149"/>
      <c r="D27" s="279">
        <f>+'Resumen Fuera y Dentro'!D83/'Resumen Fuera y Dentro'!D27-1</f>
        <v>-0.39151550578663363</v>
      </c>
      <c r="E27" s="278">
        <f>+'Resumen Fuera y Dentro'!E83/'Resumen Fuera y Dentro'!E27-1</f>
        <v>-0.40848372237671782</v>
      </c>
      <c r="F27" s="278">
        <f>+'Resumen Fuera y Dentro'!F83/'Resumen Fuera y Dentro'!F27-1</f>
        <v>-0.38849117131669508</v>
      </c>
      <c r="G27" s="278">
        <f>+'Resumen Fuera y Dentro'!G83/'Resumen Fuera y Dentro'!G27-1</f>
        <v>-3.7127908952872324E-2</v>
      </c>
      <c r="H27" s="278">
        <f>+'Resumen Fuera y Dentro'!H83/'Resumen Fuera y Dentro'!H27-1</f>
        <v>1.9037589639079977E-2</v>
      </c>
      <c r="I27" s="278">
        <f>+'Resumen Fuera y Dentro'!I83/'Resumen Fuera y Dentro'!I27-1</f>
        <v>-6.5666197916721125E-2</v>
      </c>
      <c r="J27" s="278">
        <f>+'Resumen Fuera y Dentro'!J83/'Resumen Fuera y Dentro'!J27-1</f>
        <v>-0.19685480864787641</v>
      </c>
      <c r="K27" s="278">
        <f>+'Resumen Fuera y Dentro'!K83/'Resumen Fuera y Dentro'!K27-1</f>
        <v>-0.28917173201783053</v>
      </c>
      <c r="L27" s="277">
        <f>+'Resumen Fuera y Dentro'!L83/'Resumen Fuera y Dentro'!L27-1</f>
        <v>-0.23349051316754765</v>
      </c>
      <c r="M27"/>
      <c r="O27" s="243"/>
      <c r="P27" s="243"/>
      <c r="U27" s="37"/>
      <c r="V27" s="37"/>
      <c r="X27" s="37"/>
      <c r="Y27" s="37"/>
    </row>
    <row r="28" spans="1:67" ht="20.100000000000001" customHeight="1" x14ac:dyDescent="0.25">
      <c r="A28"/>
      <c r="B28" s="335" t="s">
        <v>61</v>
      </c>
      <c r="C28" s="336"/>
      <c r="D28" s="279">
        <f>+'Resumen Fuera y Dentro'!D84/'Resumen Fuera y Dentro'!D28-1</f>
        <v>-8.1791973846373045E-2</v>
      </c>
      <c r="E28" s="278">
        <f>+'Resumen Fuera y Dentro'!E84/'Resumen Fuera y Dentro'!E28-1</f>
        <v>-9.0648459306744589E-2</v>
      </c>
      <c r="F28" s="278">
        <f>+'Resumen Fuera y Dentro'!F84/'Resumen Fuera y Dentro'!F28-1</f>
        <v>-7.9057175512492917E-2</v>
      </c>
      <c r="G28" s="278">
        <f>+'Resumen Fuera y Dentro'!G84/'Resumen Fuera y Dentro'!G28-1</f>
        <v>-4.9462623840225262E-2</v>
      </c>
      <c r="H28" s="278">
        <f>+'Resumen Fuera y Dentro'!H84/'Resumen Fuera y Dentro'!H28-1</f>
        <v>-2.6973830257477904E-2</v>
      </c>
      <c r="I28" s="278">
        <f>+'Resumen Fuera y Dentro'!I84/'Resumen Fuera y Dentro'!I28-1</f>
        <v>-7.7635327737256676E-2</v>
      </c>
      <c r="J28" s="278">
        <f>+'Resumen Fuera y Dentro'!J84/'Resumen Fuera y Dentro'!J28-1</f>
        <v>-5.4804247150188501E-2</v>
      </c>
      <c r="K28" s="278">
        <f>+'Resumen Fuera y Dentro'!K84/'Resumen Fuera y Dentro'!K28-1</f>
        <v>-5.7716333952080312E-2</v>
      </c>
      <c r="L28" s="277">
        <f>+'Resumen Fuera y Dentro'!L84/'Resumen Fuera y Dentro'!L28-1</f>
        <v>-7.7907182714058165E-2</v>
      </c>
      <c r="M28"/>
      <c r="O28" s="243"/>
      <c r="P28" s="243"/>
      <c r="U28" s="37"/>
      <c r="V28" s="37"/>
      <c r="X28" s="37"/>
      <c r="Y28" s="37"/>
    </row>
    <row r="29" spans="1:67" ht="20.100000000000001" customHeight="1" x14ac:dyDescent="0.25">
      <c r="A29"/>
      <c r="B29" s="335" t="s">
        <v>16</v>
      </c>
      <c r="C29" s="336"/>
      <c r="D29" s="279">
        <f>+'Resumen Fuera y Dentro'!D85/'Resumen Fuera y Dentro'!D29-1</f>
        <v>1.542488044108814E-2</v>
      </c>
      <c r="E29" s="278">
        <f>+'Resumen Fuera y Dentro'!E85/'Resumen Fuera y Dentro'!E29-1</f>
        <v>-6.8958790004384096E-2</v>
      </c>
      <c r="F29" s="278">
        <f>+'Resumen Fuera y Dentro'!F85/'Resumen Fuera y Dentro'!F29-1</f>
        <v>1.8449230253018811E-2</v>
      </c>
      <c r="G29" s="278">
        <f>+'Resumen Fuera y Dentro'!G85/'Resumen Fuera y Dentro'!G29-1</f>
        <v>7.7273623792807111E-2</v>
      </c>
      <c r="H29" s="278">
        <f>+'Resumen Fuera y Dentro'!H85/'Resumen Fuera y Dentro'!H29-1</f>
        <v>6.5360829897855854E-2</v>
      </c>
      <c r="I29" s="278">
        <f>+'Resumen Fuera y Dentro'!I85/'Resumen Fuera y Dentro'!I29-1</f>
        <v>4.5344620704247385E-2</v>
      </c>
      <c r="J29" s="278">
        <f>+'Resumen Fuera y Dentro'!J85/'Resumen Fuera y Dentro'!J29-1</f>
        <v>6.4081984654577706E-2</v>
      </c>
      <c r="K29" s="278">
        <f>+'Resumen Fuera y Dentro'!K85/'Resumen Fuera y Dentro'!K29-1</f>
        <v>-8.3801404500697396E-3</v>
      </c>
      <c r="L29" s="277">
        <f>+'Resumen Fuera y Dentro'!L85/'Resumen Fuera y Dentro'!L29-1</f>
        <v>3.8765913867344182E-2</v>
      </c>
      <c r="M29"/>
      <c r="O29" s="243"/>
      <c r="P29" s="243"/>
      <c r="U29" s="37"/>
      <c r="V29" s="37"/>
      <c r="X29" s="37"/>
      <c r="Y29" s="37"/>
    </row>
    <row r="30" spans="1:67" ht="20.100000000000001" customHeight="1" x14ac:dyDescent="0.25">
      <c r="A30"/>
      <c r="B30" s="335" t="s">
        <v>24</v>
      </c>
      <c r="C30" s="336"/>
      <c r="D30" s="279">
        <f>+'Resumen Fuera y Dentro'!D86/'Resumen Fuera y Dentro'!D30-1</f>
        <v>-6.8037534283538981E-2</v>
      </c>
      <c r="E30" s="278">
        <f>+'Resumen Fuera y Dentro'!E86/'Resumen Fuera y Dentro'!E30-1</f>
        <v>-4.9335622362986609E-2</v>
      </c>
      <c r="F30" s="278">
        <f>+'Resumen Fuera y Dentro'!F86/'Resumen Fuera y Dentro'!F30-1</f>
        <v>-6.4058164174841004E-2</v>
      </c>
      <c r="G30" s="278">
        <f>+'Resumen Fuera y Dentro'!G86/'Resumen Fuera y Dentro'!G30-1</f>
        <v>-1.4111942262663657E-2</v>
      </c>
      <c r="H30" s="278">
        <f>+'Resumen Fuera y Dentro'!H86/'Resumen Fuera y Dentro'!H30-1</f>
        <v>3.4582256937849554E-2</v>
      </c>
      <c r="I30" s="278">
        <f>+'Resumen Fuera y Dentro'!I86/'Resumen Fuera y Dentro'!I30-1</f>
        <v>-4.3332394843357491E-2</v>
      </c>
      <c r="J30" s="278">
        <f>+'Resumen Fuera y Dentro'!J86/'Resumen Fuera y Dentro'!J30-1</f>
        <v>-1.8426216312454557E-2</v>
      </c>
      <c r="K30" s="278">
        <f>+'Resumen Fuera y Dentro'!K86/'Resumen Fuera y Dentro'!K30-1</f>
        <v>9.48092934085909E-3</v>
      </c>
      <c r="L30" s="277">
        <f>+'Resumen Fuera y Dentro'!L86/'Resumen Fuera y Dentro'!L30-1</f>
        <v>-4.5396693167077173E-2</v>
      </c>
      <c r="M30"/>
      <c r="O30" s="243"/>
      <c r="P30" s="243"/>
      <c r="U30" s="37"/>
      <c r="V30" s="37"/>
      <c r="X30" s="37"/>
      <c r="Y30" s="37"/>
    </row>
    <row r="31" spans="1:67" ht="20.100000000000001" customHeight="1" thickBot="1" x14ac:dyDescent="0.3">
      <c r="A31"/>
      <c r="B31" s="339" t="s">
        <v>65</v>
      </c>
      <c r="C31" s="340"/>
      <c r="D31" s="276">
        <f>+'Resumen Fuera y Dentro'!D87/'Resumen Fuera y Dentro'!D31-1</f>
        <v>-9.6450426924604593E-2</v>
      </c>
      <c r="E31" s="275">
        <f>+'Resumen Fuera y Dentro'!E87/'Resumen Fuera y Dentro'!E31-1</f>
        <v>-0.10769916180145955</v>
      </c>
      <c r="F31" s="275">
        <f>+'Resumen Fuera y Dentro'!F87/'Resumen Fuera y Dentro'!F31-1</f>
        <v>-9.259237652548391E-2</v>
      </c>
      <c r="G31" s="275">
        <f>+'Resumen Fuera y Dentro'!G87/'Resumen Fuera y Dentro'!G31-1</f>
        <v>-6.882035873568304E-2</v>
      </c>
      <c r="H31" s="275">
        <f>+'Resumen Fuera y Dentro'!H87/'Resumen Fuera y Dentro'!H31-1</f>
        <v>-9.7272099184007033E-2</v>
      </c>
      <c r="I31" s="275">
        <f>+'Resumen Fuera y Dentro'!I87/'Resumen Fuera y Dentro'!I31-1</f>
        <v>-9.6419324295848763E-2</v>
      </c>
      <c r="J31" s="275">
        <f>+'Resumen Fuera y Dentro'!J87/'Resumen Fuera y Dentro'!J31-1</f>
        <v>-7.0121866473452865E-2</v>
      </c>
      <c r="K31" s="275">
        <f>+'Resumen Fuera y Dentro'!K87/'Resumen Fuera y Dentro'!K31-1</f>
        <v>-9.8507363020191141E-2</v>
      </c>
      <c r="L31" s="274">
        <f>+'Resumen Fuera y Dentro'!L87/'Resumen Fuera y Dentro'!L31-1</f>
        <v>-9.6192918696406782E-2</v>
      </c>
      <c r="M31"/>
      <c r="O31" s="243"/>
      <c r="P31" s="243"/>
      <c r="U31" s="37"/>
      <c r="V31" s="37"/>
      <c r="X31" s="37"/>
      <c r="Y31" s="37"/>
    </row>
    <row r="32" spans="1:67" ht="18" customHeight="1" x14ac:dyDescent="0.25">
      <c r="A32"/>
      <c r="B32" s="77"/>
      <c r="C32" s="77"/>
      <c r="D32" s="205"/>
      <c r="E32" s="205"/>
      <c r="F32" s="205"/>
      <c r="G32" s="205"/>
      <c r="H32" s="205"/>
      <c r="I32" s="205"/>
      <c r="J32" s="205"/>
      <c r="K32" s="205"/>
      <c r="L32" s="205"/>
      <c r="M32"/>
      <c r="O32" s="243"/>
      <c r="P32" s="243"/>
      <c r="U32" s="37"/>
      <c r="V32" s="37"/>
      <c r="X32" s="37"/>
      <c r="Y32" s="37"/>
    </row>
    <row r="33" spans="1:25" ht="35.25" customHeight="1" x14ac:dyDescent="0.25">
      <c r="A33"/>
      <c r="B33" s="84" t="s">
        <v>216</v>
      </c>
      <c r="C33" s="77"/>
      <c r="D33" s="245"/>
      <c r="E33" s="245"/>
      <c r="F33" s="245"/>
      <c r="G33" s="245"/>
      <c r="H33" s="245"/>
      <c r="I33" s="245"/>
      <c r="J33" s="245"/>
      <c r="K33" s="245"/>
      <c r="L33" s="244"/>
      <c r="M33"/>
      <c r="O33" s="243"/>
      <c r="P33" s="243"/>
      <c r="U33" s="37"/>
      <c r="V33" s="37"/>
      <c r="X33" s="37"/>
      <c r="Y33" s="37"/>
    </row>
    <row r="34" spans="1:25" ht="15.75" customHeight="1" x14ac:dyDescent="0.25">
      <c r="A34"/>
      <c r="B34" s="77"/>
      <c r="C34" s="77"/>
      <c r="D34" s="245"/>
      <c r="E34" s="245"/>
      <c r="F34" s="245"/>
      <c r="G34" s="245"/>
      <c r="H34" s="245"/>
      <c r="I34" s="245"/>
      <c r="J34" s="245"/>
      <c r="K34" s="245"/>
      <c r="L34" s="244"/>
      <c r="M34"/>
      <c r="O34" s="243"/>
      <c r="P34" s="243"/>
      <c r="U34" s="37"/>
      <c r="V34" s="37"/>
      <c r="X34" s="37"/>
      <c r="Y34" s="37"/>
    </row>
    <row r="35" spans="1:25" ht="29.25" customHeight="1" x14ac:dyDescent="0.4">
      <c r="A35"/>
      <c r="B35" s="117" t="s">
        <v>98</v>
      </c>
      <c r="C35" s="86"/>
      <c r="D35" s="269"/>
      <c r="E35" s="269"/>
      <c r="F35" s="269"/>
      <c r="G35" s="269"/>
      <c r="H35" s="87"/>
      <c r="I35" s="273"/>
      <c r="J35" s="273"/>
      <c r="K35" s="273"/>
      <c r="L35" s="272"/>
      <c r="M35" s="88"/>
      <c r="O35" s="243"/>
      <c r="P35" s="243"/>
      <c r="U35" s="37"/>
      <c r="V35" s="37"/>
      <c r="X35" s="37"/>
      <c r="Y35" s="37"/>
    </row>
    <row r="36" spans="1:25" ht="25.5" customHeight="1" x14ac:dyDescent="0.25">
      <c r="A36"/>
      <c r="B36" s="89"/>
      <c r="C36" s="77"/>
      <c r="D36" s="245"/>
      <c r="E36" s="245"/>
      <c r="F36" s="245"/>
      <c r="G36" s="245"/>
      <c r="H36" s="256"/>
      <c r="I36" s="370"/>
      <c r="J36" s="370"/>
      <c r="K36" s="271"/>
      <c r="L36" s="270"/>
      <c r="M36" s="88"/>
      <c r="O36" s="243"/>
      <c r="P36" s="243"/>
      <c r="U36" s="37"/>
      <c r="V36" s="37"/>
      <c r="X36" s="37"/>
      <c r="Y36" s="37"/>
    </row>
    <row r="37" spans="1:25" ht="18" customHeight="1" x14ac:dyDescent="0.25">
      <c r="A37"/>
      <c r="B37" s="89"/>
      <c r="C37" s="77"/>
      <c r="D37" s="245"/>
      <c r="E37" s="245"/>
      <c r="F37" s="245"/>
      <c r="G37" s="245"/>
      <c r="H37" s="256"/>
      <c r="I37" s="256"/>
      <c r="J37" s="256"/>
      <c r="K37" s="256"/>
      <c r="L37" s="270"/>
      <c r="M37" s="88"/>
      <c r="O37" s="243"/>
      <c r="P37" s="243"/>
      <c r="U37" s="37"/>
      <c r="V37" s="37"/>
      <c r="X37" s="37"/>
      <c r="Y37" s="37"/>
    </row>
    <row r="38" spans="1:25" ht="18" customHeight="1" x14ac:dyDescent="0.25">
      <c r="A38"/>
      <c r="B38" s="89"/>
      <c r="C38" s="77"/>
      <c r="D38" s="245"/>
      <c r="E38" s="245"/>
      <c r="F38" s="245"/>
      <c r="G38" s="245"/>
      <c r="H38" s="256"/>
      <c r="I38" s="256"/>
      <c r="J38" s="256"/>
      <c r="K38" s="256"/>
      <c r="L38" s="270"/>
      <c r="M38" s="88"/>
      <c r="O38" s="243"/>
      <c r="P38" s="243"/>
      <c r="U38" s="37"/>
      <c r="V38" s="37"/>
      <c r="X38" s="37"/>
      <c r="Y38" s="37"/>
    </row>
    <row r="39" spans="1:25" ht="18" customHeight="1" x14ac:dyDescent="0.25">
      <c r="A39"/>
      <c r="B39" s="89"/>
      <c r="C39" s="77"/>
      <c r="D39" s="245"/>
      <c r="E39" s="245"/>
      <c r="F39" s="245"/>
      <c r="G39" s="245"/>
      <c r="H39" s="256"/>
      <c r="I39" s="256"/>
      <c r="J39" s="256"/>
      <c r="K39" s="256"/>
      <c r="L39" s="270"/>
      <c r="M39" s="88"/>
      <c r="O39" s="243"/>
      <c r="P39" s="243"/>
      <c r="U39" s="37"/>
      <c r="V39" s="37"/>
      <c r="X39" s="37"/>
      <c r="Y39" s="37"/>
    </row>
    <row r="40" spans="1:25" ht="18" customHeight="1" x14ac:dyDescent="0.25">
      <c r="A40"/>
      <c r="B40" s="89"/>
      <c r="C40" s="77"/>
      <c r="D40" s="245"/>
      <c r="E40" s="245"/>
      <c r="F40" s="245"/>
      <c r="G40" s="245"/>
      <c r="H40" s="245"/>
      <c r="I40" s="245"/>
      <c r="J40" s="245"/>
      <c r="K40" s="245"/>
      <c r="L40" s="264"/>
      <c r="M40" s="88"/>
      <c r="O40" s="243"/>
      <c r="P40" s="243"/>
      <c r="U40" s="37"/>
      <c r="V40" s="37"/>
      <c r="X40" s="37"/>
      <c r="Y40" s="37"/>
    </row>
    <row r="41" spans="1:25" ht="18" customHeight="1" x14ac:dyDescent="0.25">
      <c r="A41"/>
      <c r="B41" s="89"/>
      <c r="C41" s="77"/>
      <c r="D41" s="245"/>
      <c r="E41" s="245"/>
      <c r="F41" s="245"/>
      <c r="G41" s="245"/>
      <c r="H41" s="245"/>
      <c r="I41" s="245"/>
      <c r="J41" s="245"/>
      <c r="K41" s="245"/>
      <c r="L41" s="264"/>
      <c r="M41" s="88"/>
      <c r="O41" s="243"/>
      <c r="P41" s="243"/>
      <c r="U41" s="37"/>
      <c r="V41" s="37"/>
      <c r="X41" s="37"/>
      <c r="Y41" s="37"/>
    </row>
    <row r="42" spans="1:25" ht="18" customHeight="1" x14ac:dyDescent="0.25">
      <c r="A42"/>
      <c r="B42" s="89"/>
      <c r="C42" s="77"/>
      <c r="D42" s="245"/>
      <c r="E42" s="245"/>
      <c r="F42" s="245"/>
      <c r="G42" s="245"/>
      <c r="H42" s="245"/>
      <c r="I42" s="245"/>
      <c r="J42" s="245"/>
      <c r="K42" s="245"/>
      <c r="L42" s="264"/>
      <c r="M42" s="88"/>
      <c r="O42" s="243"/>
      <c r="P42" s="243"/>
      <c r="U42" s="37"/>
      <c r="V42" s="37"/>
      <c r="X42" s="37"/>
      <c r="Y42" s="37"/>
    </row>
    <row r="43" spans="1:25" ht="18" customHeight="1" x14ac:dyDescent="0.25">
      <c r="A43"/>
      <c r="B43" s="89"/>
      <c r="C43" s="77"/>
      <c r="D43" s="245"/>
      <c r="E43" s="245"/>
      <c r="F43" s="245"/>
      <c r="G43" s="245"/>
      <c r="H43" s="245"/>
      <c r="I43" s="245"/>
      <c r="J43" s="245"/>
      <c r="K43" s="245"/>
      <c r="L43" s="264"/>
      <c r="M43" s="88"/>
      <c r="O43" s="243"/>
      <c r="P43" s="243"/>
      <c r="U43" s="37"/>
      <c r="V43" s="37"/>
      <c r="X43" s="37"/>
      <c r="Y43" s="37"/>
    </row>
    <row r="44" spans="1:25" ht="18" customHeight="1" x14ac:dyDescent="0.25">
      <c r="A44"/>
      <c r="B44" s="89"/>
      <c r="C44" s="77"/>
      <c r="D44" s="245"/>
      <c r="E44" s="245"/>
      <c r="F44" s="245"/>
      <c r="G44" s="245"/>
      <c r="H44" s="245"/>
      <c r="I44" s="245"/>
      <c r="J44" s="245"/>
      <c r="K44" s="245"/>
      <c r="L44" s="264"/>
      <c r="M44" s="88"/>
      <c r="O44" s="243"/>
      <c r="P44" s="243"/>
      <c r="U44" s="37"/>
      <c r="V44" s="37"/>
      <c r="X44" s="37"/>
      <c r="Y44" s="37"/>
    </row>
    <row r="45" spans="1:25" ht="18" customHeight="1" x14ac:dyDescent="0.25">
      <c r="A45"/>
      <c r="B45" s="89"/>
      <c r="C45" s="77"/>
      <c r="D45" s="245"/>
      <c r="E45" s="245"/>
      <c r="F45" s="245"/>
      <c r="G45" s="245"/>
      <c r="H45" s="245"/>
      <c r="I45" s="245"/>
      <c r="J45" s="245"/>
      <c r="K45" s="245"/>
      <c r="L45" s="264"/>
      <c r="M45" s="88"/>
      <c r="O45" s="243"/>
      <c r="P45" s="243"/>
      <c r="U45" s="37"/>
      <c r="V45" s="37"/>
      <c r="X45" s="37"/>
      <c r="Y45" s="37"/>
    </row>
    <row r="46" spans="1:25" ht="18" customHeight="1" x14ac:dyDescent="0.25">
      <c r="A46"/>
      <c r="B46" s="89"/>
      <c r="C46" s="77"/>
      <c r="D46" s="245"/>
      <c r="E46" s="245"/>
      <c r="F46" s="245"/>
      <c r="G46" s="245"/>
      <c r="H46" s="245"/>
      <c r="I46" s="245"/>
      <c r="J46" s="245"/>
      <c r="K46" s="245"/>
      <c r="L46" s="264"/>
      <c r="M46" s="88"/>
      <c r="O46" s="243"/>
      <c r="P46" s="243"/>
      <c r="U46" s="37"/>
      <c r="V46" s="37"/>
      <c r="X46" s="37"/>
      <c r="Y46" s="37"/>
    </row>
    <row r="47" spans="1:25" ht="18" customHeight="1" x14ac:dyDescent="0.25">
      <c r="A47"/>
      <c r="B47" s="89"/>
      <c r="C47" s="77"/>
      <c r="D47" s="245"/>
      <c r="E47" s="245"/>
      <c r="F47" s="245"/>
      <c r="G47" s="245"/>
      <c r="H47" s="245"/>
      <c r="I47" s="245"/>
      <c r="J47" s="245"/>
      <c r="K47" s="245"/>
      <c r="L47" s="264"/>
      <c r="M47" s="88"/>
      <c r="O47" s="243"/>
      <c r="P47" s="243"/>
      <c r="U47" s="37"/>
      <c r="V47" s="37"/>
      <c r="X47" s="37"/>
      <c r="Y47" s="37"/>
    </row>
    <row r="48" spans="1:25" ht="18" customHeight="1" x14ac:dyDescent="0.25">
      <c r="A48"/>
      <c r="B48" s="89"/>
      <c r="C48" s="77"/>
      <c r="D48" s="245"/>
      <c r="E48" s="245"/>
      <c r="F48" s="245"/>
      <c r="G48" s="245"/>
      <c r="H48" s="245"/>
      <c r="I48" s="245"/>
      <c r="J48" s="245"/>
      <c r="K48" s="245"/>
      <c r="L48" s="264"/>
      <c r="M48" s="88"/>
      <c r="O48" s="243"/>
      <c r="P48" s="243"/>
      <c r="U48" s="37"/>
      <c r="V48" s="37"/>
      <c r="X48" s="37"/>
      <c r="Y48" s="37"/>
    </row>
    <row r="49" spans="1:25" ht="18" customHeight="1" x14ac:dyDescent="0.25">
      <c r="A49"/>
      <c r="B49" s="89"/>
      <c r="C49" s="77"/>
      <c r="D49" s="245"/>
      <c r="E49" s="245"/>
      <c r="F49" s="245"/>
      <c r="G49" s="245"/>
      <c r="H49" s="245"/>
      <c r="I49" s="245"/>
      <c r="J49" s="245"/>
      <c r="K49" s="245"/>
      <c r="L49" s="264"/>
      <c r="M49" s="88"/>
      <c r="O49" s="243"/>
      <c r="P49" s="243"/>
      <c r="U49" s="37"/>
      <c r="V49" s="37"/>
      <c r="X49" s="37"/>
      <c r="Y49" s="37"/>
    </row>
    <row r="50" spans="1:25" ht="34.5" customHeight="1" x14ac:dyDescent="0.25">
      <c r="A50"/>
      <c r="B50" s="364" t="s">
        <v>215</v>
      </c>
      <c r="C50" s="365"/>
      <c r="D50" s="365"/>
      <c r="E50" s="365"/>
      <c r="F50" s="365"/>
      <c r="G50" s="365"/>
      <c r="H50" s="365"/>
      <c r="I50" s="365"/>
      <c r="J50" s="365"/>
      <c r="K50" s="365"/>
      <c r="L50" s="366"/>
      <c r="M50" s="88"/>
      <c r="O50" s="243"/>
      <c r="P50" s="243"/>
      <c r="U50" s="37"/>
      <c r="V50" s="37"/>
      <c r="X50" s="37"/>
      <c r="Y50" s="37"/>
    </row>
    <row r="51" spans="1:25" ht="18" customHeight="1" x14ac:dyDescent="0.25">
      <c r="A51"/>
      <c r="B51" s="77"/>
      <c r="C51" s="77"/>
      <c r="D51" s="245"/>
      <c r="E51" s="245"/>
      <c r="F51" s="245"/>
      <c r="G51" s="245"/>
      <c r="H51" s="245"/>
      <c r="I51" s="245"/>
      <c r="J51" s="245"/>
      <c r="K51" s="245"/>
      <c r="L51" s="244"/>
      <c r="M51"/>
      <c r="O51" s="243"/>
      <c r="P51" s="243"/>
      <c r="U51" s="37"/>
      <c r="V51" s="37"/>
      <c r="X51" s="37"/>
      <c r="Y51" s="37"/>
    </row>
    <row r="52" spans="1:25" ht="18" customHeight="1" x14ac:dyDescent="0.25">
      <c r="A52"/>
      <c r="B52" s="77"/>
      <c r="C52" s="77"/>
      <c r="D52" s="245"/>
      <c r="E52" s="245"/>
      <c r="F52" s="245"/>
      <c r="G52" s="245"/>
      <c r="H52" s="245"/>
      <c r="I52" s="245"/>
      <c r="J52" s="245"/>
      <c r="K52" s="245"/>
      <c r="L52" s="244"/>
      <c r="M52"/>
      <c r="O52" s="243"/>
      <c r="P52" s="243"/>
      <c r="U52" s="37"/>
      <c r="V52" s="37"/>
      <c r="X52" s="37"/>
      <c r="Y52" s="37"/>
    </row>
    <row r="53" spans="1:25" ht="23.25" customHeight="1" x14ac:dyDescent="0.25">
      <c r="A53"/>
      <c r="B53" s="117" t="s">
        <v>99</v>
      </c>
      <c r="C53" s="86"/>
      <c r="D53" s="269"/>
      <c r="E53" s="269"/>
      <c r="F53" s="269"/>
      <c r="G53" s="269"/>
      <c r="H53" s="269"/>
      <c r="I53" s="269"/>
      <c r="J53" s="269"/>
      <c r="K53" s="269"/>
      <c r="L53" s="268"/>
      <c r="M53"/>
      <c r="O53" s="243"/>
      <c r="P53" s="243"/>
      <c r="U53" s="37"/>
      <c r="V53" s="37"/>
      <c r="X53" s="37"/>
      <c r="Y53" s="37"/>
    </row>
    <row r="54" spans="1:25" ht="20.25" customHeight="1" x14ac:dyDescent="0.25">
      <c r="A54"/>
      <c r="B54" s="89"/>
      <c r="C54" s="77"/>
      <c r="D54" s="267" t="s">
        <v>100</v>
      </c>
      <c r="E54" s="10"/>
      <c r="F54" s="266" t="s">
        <v>187</v>
      </c>
      <c r="G54" s="1"/>
      <c r="H54" s="245"/>
      <c r="I54" s="367" t="s">
        <v>188</v>
      </c>
      <c r="J54" s="367"/>
      <c r="K54" s="265"/>
      <c r="L54" s="264"/>
      <c r="M54"/>
      <c r="O54" s="243"/>
      <c r="P54" s="243"/>
      <c r="U54" s="37"/>
      <c r="V54" s="37"/>
      <c r="X54" s="37"/>
      <c r="Y54" s="37"/>
    </row>
    <row r="55" spans="1:25" ht="18" customHeight="1" x14ac:dyDescent="0.25">
      <c r="A55"/>
      <c r="B55" s="89"/>
      <c r="C55" s="77"/>
      <c r="D55" s="245"/>
      <c r="E55" s="245"/>
      <c r="F55" s="245"/>
      <c r="G55" s="245"/>
      <c r="H55" s="245"/>
      <c r="I55" s="245"/>
      <c r="J55" s="245"/>
      <c r="K55" s="245"/>
      <c r="L55" s="264"/>
      <c r="M55"/>
      <c r="O55" s="243"/>
      <c r="P55" s="243"/>
      <c r="U55" s="37"/>
      <c r="V55" s="37"/>
      <c r="X55" s="37"/>
      <c r="Y55" s="37"/>
    </row>
    <row r="56" spans="1:25" ht="18" customHeight="1" x14ac:dyDescent="0.25">
      <c r="A56"/>
      <c r="B56" s="89"/>
      <c r="C56" s="77"/>
      <c r="D56" s="245"/>
      <c r="E56" s="245"/>
      <c r="F56" s="245"/>
      <c r="G56" s="245"/>
      <c r="H56" s="245"/>
      <c r="I56" s="245"/>
      <c r="J56" s="245"/>
      <c r="K56" s="245"/>
      <c r="L56" s="264"/>
      <c r="M56"/>
      <c r="O56" s="243"/>
      <c r="P56" s="243"/>
      <c r="U56" s="37"/>
      <c r="V56" s="37"/>
      <c r="X56" s="37"/>
      <c r="Y56" s="37"/>
    </row>
    <row r="57" spans="1:25" ht="18" customHeight="1" x14ac:dyDescent="0.25">
      <c r="A57"/>
      <c r="B57" s="89"/>
      <c r="C57" s="77"/>
      <c r="D57" s="245"/>
      <c r="E57" s="245"/>
      <c r="F57" s="245"/>
      <c r="G57" s="245"/>
      <c r="H57" s="245"/>
      <c r="I57" s="245"/>
      <c r="J57" s="245"/>
      <c r="K57" s="245"/>
      <c r="L57" s="264"/>
      <c r="M57"/>
      <c r="O57" s="243"/>
      <c r="P57" s="243"/>
      <c r="U57" s="37"/>
      <c r="V57" s="37"/>
      <c r="X57" s="37"/>
      <c r="Y57" s="37"/>
    </row>
    <row r="58" spans="1:25" ht="18" customHeight="1" x14ac:dyDescent="0.25">
      <c r="A58"/>
      <c r="B58" s="89"/>
      <c r="C58" s="77"/>
      <c r="D58" s="245"/>
      <c r="E58" s="245"/>
      <c r="F58" s="245"/>
      <c r="G58" s="245"/>
      <c r="H58" s="245"/>
      <c r="I58" s="245"/>
      <c r="J58" s="245"/>
      <c r="K58" s="245"/>
      <c r="L58" s="264"/>
      <c r="M58"/>
      <c r="O58" s="243"/>
      <c r="P58" s="243"/>
      <c r="U58" s="37"/>
      <c r="V58" s="37"/>
      <c r="X58" s="37"/>
      <c r="Y58" s="37"/>
    </row>
    <row r="59" spans="1:25" ht="18" customHeight="1" x14ac:dyDescent="0.25">
      <c r="A59"/>
      <c r="B59" s="89"/>
      <c r="C59" s="77"/>
      <c r="D59" s="245"/>
      <c r="E59" s="245"/>
      <c r="F59" s="245"/>
      <c r="G59" s="245"/>
      <c r="H59" s="245"/>
      <c r="I59" s="245"/>
      <c r="J59" s="245"/>
      <c r="K59" s="245"/>
      <c r="L59" s="264"/>
      <c r="M59"/>
      <c r="O59" s="243"/>
      <c r="P59" s="243"/>
      <c r="U59" s="37"/>
      <c r="V59" s="37"/>
      <c r="X59" s="37"/>
      <c r="Y59" s="37"/>
    </row>
    <row r="60" spans="1:25" ht="18" customHeight="1" x14ac:dyDescent="0.25">
      <c r="A60"/>
      <c r="B60" s="89"/>
      <c r="C60" s="77"/>
      <c r="D60" s="245"/>
      <c r="E60" s="245"/>
      <c r="F60" s="245"/>
      <c r="G60" s="245"/>
      <c r="H60" s="245"/>
      <c r="I60" s="245"/>
      <c r="J60" s="245"/>
      <c r="K60" s="245"/>
      <c r="L60" s="264"/>
      <c r="M60"/>
      <c r="O60" s="243"/>
      <c r="P60" s="243"/>
      <c r="U60" s="37"/>
      <c r="V60" s="37"/>
      <c r="X60" s="37"/>
      <c r="Y60" s="37"/>
    </row>
    <row r="61" spans="1:25" ht="18" customHeight="1" x14ac:dyDescent="0.25">
      <c r="A61"/>
      <c r="B61" s="89"/>
      <c r="C61" s="77"/>
      <c r="D61" s="245"/>
      <c r="E61" s="245"/>
      <c r="F61" s="245"/>
      <c r="G61" s="245"/>
      <c r="H61" s="245"/>
      <c r="I61" s="245"/>
      <c r="J61" s="245"/>
      <c r="K61" s="245"/>
      <c r="L61" s="264"/>
      <c r="M61"/>
      <c r="O61" s="243"/>
      <c r="P61" s="243"/>
      <c r="U61" s="37"/>
      <c r="V61" s="37"/>
      <c r="X61" s="37"/>
      <c r="Y61" s="37"/>
    </row>
    <row r="62" spans="1:25" ht="18" customHeight="1" x14ac:dyDescent="0.25">
      <c r="A62"/>
      <c r="B62" s="89"/>
      <c r="C62" s="77"/>
      <c r="D62" s="245"/>
      <c r="E62" s="245"/>
      <c r="F62" s="245"/>
      <c r="G62" s="245"/>
      <c r="H62" s="245"/>
      <c r="I62" s="245"/>
      <c r="J62" s="245"/>
      <c r="K62" s="368" t="s">
        <v>214</v>
      </c>
      <c r="L62" s="369"/>
      <c r="M62"/>
      <c r="O62" s="243"/>
      <c r="P62" s="243"/>
      <c r="U62" s="37"/>
      <c r="V62" s="37"/>
      <c r="X62" s="37"/>
      <c r="Y62" s="37"/>
    </row>
    <row r="63" spans="1:25" ht="18" customHeight="1" x14ac:dyDescent="0.25">
      <c r="A63"/>
      <c r="B63" s="89"/>
      <c r="C63" s="77"/>
      <c r="D63" s="245"/>
      <c r="E63" s="245"/>
      <c r="F63" s="245"/>
      <c r="G63" s="245"/>
      <c r="H63" s="245"/>
      <c r="I63" s="245"/>
      <c r="J63" s="245"/>
      <c r="K63" s="368"/>
      <c r="L63" s="369"/>
      <c r="M63"/>
      <c r="O63" s="243"/>
      <c r="P63" s="243"/>
      <c r="U63" s="37"/>
      <c r="V63" s="37"/>
      <c r="X63" s="37"/>
      <c r="Y63" s="37"/>
    </row>
    <row r="64" spans="1:25" ht="18" customHeight="1" x14ac:dyDescent="0.25">
      <c r="A64"/>
      <c r="B64" s="89"/>
      <c r="C64" s="77"/>
      <c r="D64" s="245"/>
      <c r="E64" s="245"/>
      <c r="F64" s="245"/>
      <c r="G64" s="245"/>
      <c r="H64" s="245"/>
      <c r="I64" s="245"/>
      <c r="J64" s="245"/>
      <c r="K64" s="245"/>
      <c r="L64" s="264"/>
      <c r="M64"/>
      <c r="O64" s="243"/>
      <c r="P64" s="243"/>
      <c r="U64" s="37"/>
      <c r="V64" s="37"/>
      <c r="X64" s="37"/>
      <c r="Y64" s="37"/>
    </row>
    <row r="65" spans="1:25" ht="18" customHeight="1" x14ac:dyDescent="0.25">
      <c r="A65"/>
      <c r="B65" s="89"/>
      <c r="C65" s="77"/>
      <c r="D65" s="245"/>
      <c r="E65" s="245"/>
      <c r="F65" s="245"/>
      <c r="G65" s="245"/>
      <c r="H65" s="245"/>
      <c r="I65" s="245"/>
      <c r="J65" s="245"/>
      <c r="K65" s="245"/>
      <c r="L65" s="264"/>
      <c r="M65"/>
      <c r="O65" s="243"/>
      <c r="P65" s="243"/>
      <c r="U65" s="37"/>
      <c r="V65" s="37"/>
      <c r="X65" s="37"/>
      <c r="Y65" s="37"/>
    </row>
    <row r="66" spans="1:25" ht="18" customHeight="1" x14ac:dyDescent="0.25">
      <c r="A66"/>
      <c r="B66" s="89"/>
      <c r="C66" s="77"/>
      <c r="D66" s="245"/>
      <c r="E66" s="245"/>
      <c r="F66" s="245"/>
      <c r="G66" s="245"/>
      <c r="H66" s="245"/>
      <c r="I66" s="245"/>
      <c r="J66" s="245"/>
      <c r="K66" s="245"/>
      <c r="L66" s="264"/>
      <c r="M66"/>
      <c r="O66" s="243"/>
      <c r="P66" s="243"/>
      <c r="U66" s="37"/>
      <c r="V66" s="37"/>
      <c r="X66" s="37"/>
      <c r="Y66" s="37"/>
    </row>
    <row r="67" spans="1:25" ht="18" customHeight="1" x14ac:dyDescent="0.25">
      <c r="A67"/>
      <c r="B67" s="89"/>
      <c r="C67" s="77"/>
      <c r="D67" s="245"/>
      <c r="E67" s="245"/>
      <c r="F67" s="245"/>
      <c r="G67" s="245"/>
      <c r="H67" s="245"/>
      <c r="I67" s="245"/>
      <c r="J67" s="245"/>
      <c r="K67" s="245"/>
      <c r="L67" s="264"/>
      <c r="M67"/>
      <c r="O67" s="243"/>
      <c r="P67" s="243"/>
      <c r="U67" s="37"/>
      <c r="V67" s="37"/>
      <c r="X67" s="37"/>
      <c r="Y67" s="37"/>
    </row>
    <row r="68" spans="1:25" ht="18" customHeight="1" x14ac:dyDescent="0.25">
      <c r="A68"/>
      <c r="B68" s="89"/>
      <c r="C68" s="77"/>
      <c r="D68" s="245"/>
      <c r="E68" s="245"/>
      <c r="F68" s="245"/>
      <c r="G68" s="245"/>
      <c r="H68" s="245"/>
      <c r="I68" s="245"/>
      <c r="J68" s="245"/>
      <c r="K68" s="245"/>
      <c r="L68" s="264"/>
      <c r="M68"/>
      <c r="O68" s="243"/>
      <c r="P68" s="243"/>
      <c r="U68" s="37"/>
      <c r="V68" s="37"/>
      <c r="X68" s="37"/>
      <c r="Y68" s="37"/>
    </row>
    <row r="69" spans="1:25" ht="18" customHeight="1" x14ac:dyDescent="0.25">
      <c r="A69"/>
      <c r="B69" s="89"/>
      <c r="C69" s="77"/>
      <c r="D69" s="245"/>
      <c r="E69" s="245"/>
      <c r="F69" s="245"/>
      <c r="G69" s="245"/>
      <c r="H69" s="245"/>
      <c r="I69" s="245"/>
      <c r="J69" s="245"/>
      <c r="K69" s="245"/>
      <c r="L69" s="264"/>
      <c r="M69"/>
      <c r="O69" s="243"/>
      <c r="P69" s="243"/>
      <c r="U69" s="37"/>
      <c r="V69" s="37"/>
      <c r="X69" s="37"/>
      <c r="Y69" s="37"/>
    </row>
    <row r="70" spans="1:25" ht="18" customHeight="1" x14ac:dyDescent="0.25">
      <c r="A70"/>
      <c r="B70" s="89"/>
      <c r="C70" s="77"/>
      <c r="D70" s="245"/>
      <c r="E70" s="245"/>
      <c r="F70" s="245"/>
      <c r="G70" s="245"/>
      <c r="H70" s="245"/>
      <c r="I70" s="245"/>
      <c r="J70" s="245"/>
      <c r="K70" s="245"/>
      <c r="L70" s="264"/>
      <c r="M70"/>
      <c r="O70" s="243"/>
      <c r="P70" s="243"/>
      <c r="U70" s="37"/>
      <c r="V70" s="37"/>
      <c r="X70" s="37"/>
      <c r="Y70" s="37"/>
    </row>
    <row r="71" spans="1:25" ht="18" customHeight="1" x14ac:dyDescent="0.25">
      <c r="A71"/>
      <c r="B71" s="89"/>
      <c r="C71" s="77"/>
      <c r="D71" s="245"/>
      <c r="E71" s="245"/>
      <c r="F71" s="245"/>
      <c r="G71" s="245"/>
      <c r="H71" s="245"/>
      <c r="I71" s="245"/>
      <c r="J71" s="245"/>
      <c r="K71" s="245"/>
      <c r="L71" s="264"/>
      <c r="M71"/>
      <c r="O71" s="243"/>
      <c r="P71" s="243"/>
      <c r="U71" s="37"/>
      <c r="V71" s="37"/>
      <c r="X71" s="37"/>
      <c r="Y71" s="37"/>
    </row>
    <row r="72" spans="1:25" ht="83.25" customHeight="1" x14ac:dyDescent="0.25">
      <c r="A72"/>
      <c r="B72" s="364" t="str">
        <f>+B50</f>
        <v xml:space="preserve">Se han tenido en cuenta los siguientes tipos de bebidas: Bebidas Espirituosas, Cerveza, Vino, Espumoso (incluido cava), Tinto de Verano, Sidra, Bebidas Refrescantes, Agua, Zumo, Zumo+Leche. </v>
      </c>
      <c r="C72" s="365"/>
      <c r="D72" s="365"/>
      <c r="E72" s="365"/>
      <c r="F72" s="365"/>
      <c r="G72" s="263"/>
      <c r="H72" s="263"/>
      <c r="I72" s="263"/>
      <c r="J72" s="263"/>
      <c r="K72" s="263"/>
      <c r="L72" s="262"/>
      <c r="M72"/>
      <c r="O72" s="243"/>
      <c r="P72" s="243"/>
      <c r="U72" s="37"/>
      <c r="V72" s="37"/>
      <c r="X72" s="37"/>
      <c r="Y72" s="37"/>
    </row>
    <row r="73" spans="1:25" ht="18" customHeight="1" x14ac:dyDescent="0.25">
      <c r="A73"/>
      <c r="B73" s="77"/>
      <c r="C73" s="77"/>
      <c r="D73" s="245"/>
      <c r="E73" s="245"/>
      <c r="F73" s="245"/>
      <c r="G73" s="245"/>
      <c r="H73" s="245"/>
      <c r="I73" s="245"/>
      <c r="J73" s="245"/>
      <c r="K73" s="245"/>
      <c r="L73" s="244"/>
      <c r="M73"/>
      <c r="O73" s="243"/>
      <c r="P73" s="243"/>
      <c r="U73" s="37"/>
      <c r="V73" s="37"/>
      <c r="X73" s="37"/>
      <c r="Y73" s="37"/>
    </row>
    <row r="74" spans="1:25" x14ac:dyDescent="0.25">
      <c r="A74"/>
      <c r="B74" s="85" t="s">
        <v>191</v>
      </c>
      <c r="C74"/>
      <c r="D74"/>
      <c r="E74"/>
      <c r="F74"/>
      <c r="G74"/>
      <c r="H74"/>
      <c r="I74"/>
      <c r="J74"/>
      <c r="K74"/>
      <c r="L74"/>
      <c r="M74"/>
    </row>
    <row r="75" spans="1:25" x14ac:dyDescent="0.25">
      <c r="A75"/>
      <c r="B75" s="85" t="s">
        <v>181</v>
      </c>
      <c r="C75"/>
      <c r="D75"/>
      <c r="E75"/>
      <c r="F75"/>
      <c r="G75"/>
      <c r="H75"/>
      <c r="I75"/>
      <c r="J75"/>
      <c r="K75"/>
      <c r="L75"/>
      <c r="M75"/>
    </row>
    <row r="76" spans="1:25" x14ac:dyDescent="0.25">
      <c r="A76"/>
      <c r="B76" s="85" t="s">
        <v>189</v>
      </c>
      <c r="C76"/>
      <c r="D76"/>
      <c r="E76"/>
      <c r="F76"/>
      <c r="G76"/>
      <c r="H76"/>
      <c r="I76"/>
      <c r="J76"/>
      <c r="K76"/>
      <c r="L76"/>
      <c r="M76"/>
    </row>
    <row r="77" spans="1:25" x14ac:dyDescent="0.25">
      <c r="A77" s="9"/>
      <c r="B77" s="85"/>
      <c r="C77" s="9"/>
      <c r="D77" s="9"/>
      <c r="E77" s="9"/>
      <c r="F77" s="9"/>
      <c r="G77" s="9"/>
      <c r="H77" s="9"/>
      <c r="I77" s="9"/>
      <c r="J77" s="9"/>
      <c r="K77" s="9"/>
      <c r="L77" s="9"/>
      <c r="M77" s="9"/>
    </row>
  </sheetData>
  <mergeCells count="38">
    <mergeCell ref="B72:F72"/>
    <mergeCell ref="B15:C15"/>
    <mergeCell ref="B50:L50"/>
    <mergeCell ref="B16:C16"/>
    <mergeCell ref="B17:C17"/>
    <mergeCell ref="B24:C24"/>
    <mergeCell ref="B25:C25"/>
    <mergeCell ref="B22:C22"/>
    <mergeCell ref="B19:L19"/>
    <mergeCell ref="I54:J54"/>
    <mergeCell ref="K62:L63"/>
    <mergeCell ref="I36:J36"/>
    <mergeCell ref="B23:C23"/>
    <mergeCell ref="B28:C28"/>
    <mergeCell ref="B29:C29"/>
    <mergeCell ref="B30:C30"/>
    <mergeCell ref="B8:C8"/>
    <mergeCell ref="B9:C9"/>
    <mergeCell ref="B31:C31"/>
    <mergeCell ref="B14:C14"/>
    <mergeCell ref="B10:C10"/>
    <mergeCell ref="B11:C11"/>
    <mergeCell ref="B20:C20"/>
    <mergeCell ref="B21:C21"/>
    <mergeCell ref="V2:V5"/>
    <mergeCell ref="X2:X5"/>
    <mergeCell ref="B6:C6"/>
    <mergeCell ref="B7:C7"/>
    <mergeCell ref="Y2:Y5"/>
    <mergeCell ref="D2:F2"/>
    <mergeCell ref="G2:I2"/>
    <mergeCell ref="J2:L2"/>
    <mergeCell ref="O2:O5"/>
    <mergeCell ref="P2:P5"/>
    <mergeCell ref="U2:U5"/>
    <mergeCell ref="R2:R5"/>
    <mergeCell ref="B5:L5"/>
    <mergeCell ref="S2:S5"/>
  </mergeCells>
  <pageMargins left="0.25" right="0.25" top="0.75" bottom="0.75" header="0.3" footer="0.3"/>
  <pageSetup paperSize="9" scale="47"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5B6E6D7A-47E9-46B5-ADF4-A4F071DCE0D7}">
            <x14:iconSet iconSet="3Symbols2" custom="1">
              <x14:cfvo type="percent">
                <xm:f>0</xm:f>
              </x14:cfvo>
              <x14:cfvo type="num" gte="0">
                <xm:f>-0.01</xm:f>
              </x14:cfvo>
              <x14:cfvo type="num">
                <xm:f>0.01</xm:f>
              </x14:cfvo>
              <x14:cfIcon iconSet="3Triangles" iconId="0"/>
              <x14:cfIcon iconSet="3Triangles" iconId="1"/>
              <x14:cfIcon iconSet="3Triangles" iconId="2"/>
            </x14:iconSet>
          </x14:cfRule>
          <xm:sqref>D20:L32</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showGridLines="0" showRowColHeaders="0" zoomScale="80" zoomScaleNormal="80" workbookViewId="0">
      <selection activeCell="E8" sqref="E8"/>
    </sheetView>
  </sheetViews>
  <sheetFormatPr baseColWidth="10" defaultColWidth="11.42578125" defaultRowHeight="15" x14ac:dyDescent="0.25"/>
  <cols>
    <col min="1" max="1" width="9.5703125" style="6" customWidth="1"/>
    <col min="2" max="2" width="41.5703125" style="6" bestFit="1" customWidth="1"/>
    <col min="3" max="3" width="30" style="6" customWidth="1"/>
    <col min="4" max="4" width="8.85546875" style="6" customWidth="1"/>
    <col min="5" max="16384" width="11.42578125" style="6"/>
  </cols>
  <sheetData>
    <row r="1" spans="1:4" ht="45.75" customHeight="1" x14ac:dyDescent="0.35">
      <c r="A1" s="1"/>
      <c r="B1" s="15"/>
      <c r="C1" s="16"/>
      <c r="D1"/>
    </row>
    <row r="2" spans="1:4" ht="15" customHeight="1" x14ac:dyDescent="0.25">
      <c r="A2" s="1"/>
      <c r="B2"/>
      <c r="C2" s="17"/>
      <c r="D2"/>
    </row>
    <row r="3" spans="1:4" ht="30" customHeight="1" x14ac:dyDescent="0.25">
      <c r="A3" s="1"/>
      <c r="B3"/>
      <c r="C3" s="17"/>
      <c r="D3"/>
    </row>
    <row r="4" spans="1:4" ht="18.75" customHeight="1" x14ac:dyDescent="0.3">
      <c r="A4" s="1"/>
      <c r="B4" s="21" t="s">
        <v>19</v>
      </c>
      <c r="C4" s="22"/>
      <c r="D4"/>
    </row>
    <row r="5" spans="1:4" ht="15.75" x14ac:dyDescent="0.25">
      <c r="A5" s="1"/>
      <c r="B5" s="33" t="s">
        <v>28</v>
      </c>
      <c r="C5" s="292">
        <v>1000</v>
      </c>
      <c r="D5"/>
    </row>
    <row r="6" spans="1:4" ht="15.75" x14ac:dyDescent="0.25">
      <c r="A6" s="1"/>
      <c r="B6" s="33" t="s">
        <v>29</v>
      </c>
      <c r="C6" s="292">
        <v>330</v>
      </c>
      <c r="D6"/>
    </row>
    <row r="7" spans="1:4" ht="15.75" x14ac:dyDescent="0.25">
      <c r="A7" s="1"/>
      <c r="B7" s="33" t="s">
        <v>30</v>
      </c>
      <c r="C7" s="292">
        <v>200</v>
      </c>
      <c r="D7"/>
    </row>
    <row r="8" spans="1:4" ht="15.75" x14ac:dyDescent="0.25">
      <c r="A8" s="1"/>
      <c r="B8" s="33" t="s">
        <v>31</v>
      </c>
      <c r="C8" s="292">
        <v>500</v>
      </c>
      <c r="D8"/>
    </row>
    <row r="9" spans="1:4" ht="15.75" x14ac:dyDescent="0.25">
      <c r="A9" s="1"/>
      <c r="B9" s="33" t="s">
        <v>32</v>
      </c>
      <c r="C9" s="292">
        <v>330</v>
      </c>
      <c r="D9"/>
    </row>
    <row r="10" spans="1:4" ht="15" customHeight="1" x14ac:dyDescent="0.25">
      <c r="A10" s="1"/>
      <c r="B10" s="33" t="s">
        <v>33</v>
      </c>
      <c r="C10" s="292">
        <v>1000</v>
      </c>
      <c r="D10"/>
    </row>
    <row r="11" spans="1:4" ht="15.75" x14ac:dyDescent="0.25">
      <c r="A11" s="1"/>
      <c r="B11" s="33" t="s">
        <v>34</v>
      </c>
      <c r="C11" s="292">
        <v>500</v>
      </c>
      <c r="D11"/>
    </row>
    <row r="12" spans="1:4" ht="15.75" x14ac:dyDescent="0.25">
      <c r="A12" s="1"/>
      <c r="B12" s="33" t="s">
        <v>35</v>
      </c>
      <c r="C12" s="292">
        <v>330</v>
      </c>
      <c r="D12"/>
    </row>
    <row r="13" spans="1:4" ht="15.75" x14ac:dyDescent="0.25">
      <c r="A13" s="1"/>
      <c r="B13" s="33" t="s">
        <v>36</v>
      </c>
      <c r="C13" s="292">
        <v>300</v>
      </c>
      <c r="D13"/>
    </row>
    <row r="14" spans="1:4" ht="15.75" x14ac:dyDescent="0.25">
      <c r="A14" s="1"/>
      <c r="B14" s="33" t="s">
        <v>37</v>
      </c>
      <c r="C14" s="292">
        <v>330</v>
      </c>
      <c r="D14"/>
    </row>
    <row r="15" spans="1:4" ht="15.75" x14ac:dyDescent="0.25">
      <c r="A15" s="1"/>
      <c r="B15" s="34" t="s">
        <v>38</v>
      </c>
      <c r="C15" s="291">
        <v>330</v>
      </c>
      <c r="D15"/>
    </row>
    <row r="16" spans="1:4" ht="18.75" x14ac:dyDescent="0.3">
      <c r="A16" s="1"/>
      <c r="B16" s="21" t="s">
        <v>16</v>
      </c>
      <c r="C16" s="293"/>
      <c r="D16"/>
    </row>
    <row r="17" spans="1:4" ht="15.75" x14ac:dyDescent="0.25">
      <c r="A17" s="1"/>
      <c r="B17" s="33" t="s">
        <v>39</v>
      </c>
      <c r="C17" s="292">
        <v>330</v>
      </c>
      <c r="D17"/>
    </row>
    <row r="18" spans="1:4" ht="15.75" x14ac:dyDescent="0.25">
      <c r="A18" s="1"/>
      <c r="B18" s="33" t="s">
        <v>40</v>
      </c>
      <c r="C18" s="292">
        <v>500</v>
      </c>
      <c r="D18"/>
    </row>
    <row r="19" spans="1:4" ht="15.75" x14ac:dyDescent="0.25">
      <c r="A19" s="1"/>
      <c r="B19" s="33" t="s">
        <v>41</v>
      </c>
      <c r="C19" s="292">
        <v>1500</v>
      </c>
      <c r="D19"/>
    </row>
    <row r="20" spans="1:4" ht="15.75" x14ac:dyDescent="0.25">
      <c r="A20" s="1"/>
      <c r="B20" s="33" t="s">
        <v>42</v>
      </c>
      <c r="C20" s="292">
        <v>5000</v>
      </c>
      <c r="D20"/>
    </row>
    <row r="21" spans="1:4" ht="15.75" x14ac:dyDescent="0.25">
      <c r="A21" s="1"/>
      <c r="B21" s="33" t="s">
        <v>43</v>
      </c>
      <c r="C21" s="292">
        <v>8000</v>
      </c>
      <c r="D21"/>
    </row>
    <row r="22" spans="1:4" ht="15.75" x14ac:dyDescent="0.25">
      <c r="A22" s="1"/>
      <c r="B22" s="34" t="s">
        <v>44</v>
      </c>
      <c r="C22" s="291">
        <v>6500</v>
      </c>
      <c r="D22"/>
    </row>
    <row r="23" spans="1:4" ht="18.75" x14ac:dyDescent="0.3">
      <c r="A23" s="1"/>
      <c r="B23" s="21" t="s">
        <v>20</v>
      </c>
      <c r="C23" s="293"/>
      <c r="D23"/>
    </row>
    <row r="24" spans="1:4" ht="15.75" x14ac:dyDescent="0.25">
      <c r="A24" s="1"/>
      <c r="B24" s="33" t="s">
        <v>45</v>
      </c>
      <c r="C24" s="292">
        <v>330</v>
      </c>
      <c r="D24"/>
    </row>
    <row r="25" spans="1:4" ht="15.75" x14ac:dyDescent="0.25">
      <c r="A25" s="1"/>
      <c r="B25" s="33" t="s">
        <v>46</v>
      </c>
      <c r="C25" s="292">
        <v>500</v>
      </c>
      <c r="D25"/>
    </row>
    <row r="26" spans="1:4" ht="15.75" x14ac:dyDescent="0.25">
      <c r="A26" s="1"/>
      <c r="B26" s="33" t="s">
        <v>47</v>
      </c>
      <c r="C26" s="292">
        <v>1500</v>
      </c>
      <c r="D26"/>
    </row>
    <row r="27" spans="1:4" ht="15.75" x14ac:dyDescent="0.25">
      <c r="A27" s="1"/>
      <c r="B27" s="33" t="s">
        <v>48</v>
      </c>
      <c r="C27" s="292">
        <v>330</v>
      </c>
      <c r="D27"/>
    </row>
    <row r="28" spans="1:4" ht="15.75" x14ac:dyDescent="0.25">
      <c r="A28" s="1"/>
      <c r="B28" s="33" t="s">
        <v>49</v>
      </c>
      <c r="C28" s="292">
        <v>500</v>
      </c>
      <c r="D28"/>
    </row>
    <row r="29" spans="1:4" ht="15.75" x14ac:dyDescent="0.25">
      <c r="A29" s="1"/>
      <c r="B29" s="33" t="s">
        <v>50</v>
      </c>
      <c r="C29" s="292">
        <v>330</v>
      </c>
      <c r="D29"/>
    </row>
    <row r="30" spans="1:4" ht="15.75" x14ac:dyDescent="0.25">
      <c r="A30" s="1"/>
      <c r="B30" s="33" t="s">
        <v>51</v>
      </c>
      <c r="C30" s="292">
        <v>250</v>
      </c>
      <c r="D30"/>
    </row>
    <row r="31" spans="1:4" ht="15.75" x14ac:dyDescent="0.25">
      <c r="A31" s="1"/>
      <c r="B31" s="34" t="s">
        <v>52</v>
      </c>
      <c r="C31" s="291">
        <v>200</v>
      </c>
      <c r="D31"/>
    </row>
    <row r="32" spans="1:4" ht="18.75" x14ac:dyDescent="0.3">
      <c r="A32" s="1"/>
      <c r="B32" s="21" t="s">
        <v>21</v>
      </c>
      <c r="C32" s="293"/>
      <c r="D32"/>
    </row>
    <row r="33" spans="1:4" ht="15.75" x14ac:dyDescent="0.25">
      <c r="A33" s="1"/>
      <c r="B33" s="33" t="s">
        <v>53</v>
      </c>
      <c r="C33" s="292">
        <v>750</v>
      </c>
      <c r="D33"/>
    </row>
    <row r="34" spans="1:4" ht="15.75" x14ac:dyDescent="0.25">
      <c r="A34" s="1"/>
      <c r="B34" s="34" t="s">
        <v>22</v>
      </c>
      <c r="C34" s="291">
        <v>250</v>
      </c>
      <c r="D34"/>
    </row>
    <row r="35" spans="1:4" ht="18.75" x14ac:dyDescent="0.3">
      <c r="A35" s="1"/>
      <c r="B35" s="21" t="s">
        <v>103</v>
      </c>
      <c r="C35" s="293"/>
      <c r="D35"/>
    </row>
    <row r="36" spans="1:4" ht="15.75" x14ac:dyDescent="0.25">
      <c r="A36" s="1"/>
      <c r="B36" s="33" t="s">
        <v>52</v>
      </c>
      <c r="C36" s="292">
        <v>200</v>
      </c>
      <c r="D36"/>
    </row>
    <row r="37" spans="1:4" ht="15.75" x14ac:dyDescent="0.25">
      <c r="A37" s="1"/>
      <c r="B37" s="33" t="s">
        <v>51</v>
      </c>
      <c r="C37" s="292">
        <v>250</v>
      </c>
      <c r="D37"/>
    </row>
    <row r="38" spans="1:4" ht="15.75" x14ac:dyDescent="0.25">
      <c r="A38" s="1"/>
      <c r="B38" s="33" t="s">
        <v>50</v>
      </c>
      <c r="C38" s="292">
        <v>330</v>
      </c>
      <c r="D38"/>
    </row>
    <row r="39" spans="1:4" ht="15.75" x14ac:dyDescent="0.25">
      <c r="A39" s="1"/>
      <c r="B39" s="33" t="s">
        <v>54</v>
      </c>
      <c r="C39" s="292">
        <v>200</v>
      </c>
      <c r="D39"/>
    </row>
    <row r="40" spans="1:4" ht="15.75" x14ac:dyDescent="0.25">
      <c r="A40" s="1"/>
      <c r="B40" s="33" t="s">
        <v>55</v>
      </c>
      <c r="C40" s="292">
        <v>330</v>
      </c>
      <c r="D40"/>
    </row>
    <row r="41" spans="1:4" ht="15.75" x14ac:dyDescent="0.25">
      <c r="A41" s="1"/>
      <c r="B41" s="34" t="s">
        <v>56</v>
      </c>
      <c r="C41" s="291">
        <v>1000</v>
      </c>
      <c r="D41"/>
    </row>
    <row r="42" spans="1:4" ht="18.75" x14ac:dyDescent="0.3">
      <c r="A42" s="1"/>
      <c r="B42" s="21" t="s">
        <v>23</v>
      </c>
      <c r="C42" s="293"/>
      <c r="D42"/>
    </row>
    <row r="43" spans="1:4" ht="15.75" x14ac:dyDescent="0.25">
      <c r="A43" s="1"/>
      <c r="B43" s="33" t="s">
        <v>57</v>
      </c>
      <c r="C43" s="292">
        <v>20</v>
      </c>
      <c r="D43"/>
    </row>
    <row r="44" spans="1:4" ht="15.75" x14ac:dyDescent="0.25">
      <c r="A44" s="1"/>
      <c r="B44" s="33" t="s">
        <v>53</v>
      </c>
      <c r="C44" s="292">
        <v>750</v>
      </c>
      <c r="D44"/>
    </row>
    <row r="45" spans="1:4" ht="15.75" x14ac:dyDescent="0.25">
      <c r="A45" s="1"/>
      <c r="B45" s="33" t="s">
        <v>58</v>
      </c>
      <c r="C45" s="292">
        <v>80</v>
      </c>
      <c r="D45"/>
    </row>
    <row r="46" spans="1:4" ht="15.75" x14ac:dyDescent="0.25">
      <c r="A46" s="1"/>
      <c r="B46" s="33" t="s">
        <v>59</v>
      </c>
      <c r="C46" s="292">
        <v>1000</v>
      </c>
      <c r="D46"/>
    </row>
    <row r="47" spans="1:4" ht="15.75" x14ac:dyDescent="0.25">
      <c r="A47" s="1"/>
      <c r="B47" s="34" t="s">
        <v>60</v>
      </c>
      <c r="C47" s="291">
        <v>80</v>
      </c>
      <c r="D47"/>
    </row>
    <row r="48" spans="1:4" x14ac:dyDescent="0.25">
      <c r="A48" s="1"/>
      <c r="B48"/>
      <c r="C48" s="147"/>
      <c r="D48"/>
    </row>
    <row r="49" spans="3:3" x14ac:dyDescent="0.25">
      <c r="C49" s="7"/>
    </row>
    <row r="50" spans="3:3" x14ac:dyDescent="0.25">
      <c r="C50" s="7"/>
    </row>
    <row r="51" spans="3:3" x14ac:dyDescent="0.25">
      <c r="C51" s="7"/>
    </row>
    <row r="52" spans="3:3" x14ac:dyDescent="0.25">
      <c r="C52" s="7"/>
    </row>
    <row r="53" spans="3:3" x14ac:dyDescent="0.25">
      <c r="C53" s="7"/>
    </row>
    <row r="54" spans="3:3" x14ac:dyDescent="0.25">
      <c r="C54" s="7"/>
    </row>
  </sheetData>
  <pageMargins left="0.25" right="0.25" top="0.75" bottom="0.75" header="0.3" footer="0.3"/>
  <pageSetup paperSize="9" scale="92" fitToWidth="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showGridLines="0" showRowColHeaders="0" zoomScaleNormal="100" workbookViewId="0"/>
  </sheetViews>
  <sheetFormatPr baseColWidth="10" defaultColWidth="11.42578125" defaultRowHeight="15" x14ac:dyDescent="0.25"/>
  <cols>
    <col min="1" max="1" width="4.140625" style="6" customWidth="1"/>
    <col min="2" max="2" width="121.5703125" style="6" customWidth="1"/>
    <col min="3" max="3" width="1.5703125" style="6" customWidth="1"/>
    <col min="4" max="16384" width="11.42578125" style="6"/>
  </cols>
  <sheetData>
    <row r="1" spans="1:3" ht="48" customHeight="1" x14ac:dyDescent="0.25">
      <c r="A1" s="1"/>
      <c r="B1"/>
      <c r="C1"/>
    </row>
    <row r="2" spans="1:3" ht="3" customHeight="1" x14ac:dyDescent="0.25">
      <c r="A2" s="1"/>
      <c r="B2"/>
      <c r="C2"/>
    </row>
    <row r="3" spans="1:3" s="20" customFormat="1" ht="18.75" customHeight="1" x14ac:dyDescent="0.25">
      <c r="A3" s="19"/>
      <c r="B3" s="18"/>
      <c r="C3" s="19"/>
    </row>
    <row r="4" spans="1:3" ht="12" customHeight="1" x14ac:dyDescent="0.25">
      <c r="A4" s="1"/>
      <c r="B4" s="1"/>
      <c r="C4"/>
    </row>
    <row r="5" spans="1:3" ht="20.100000000000001" customHeight="1" x14ac:dyDescent="0.25">
      <c r="A5" s="1"/>
      <c r="B5" s="53" t="s">
        <v>223</v>
      </c>
      <c r="C5"/>
    </row>
    <row r="6" spans="1:3" ht="20.100000000000001" customHeight="1" x14ac:dyDescent="0.25">
      <c r="A6" s="1"/>
      <c r="B6" s="53" t="s">
        <v>196</v>
      </c>
      <c r="C6"/>
    </row>
    <row r="7" spans="1:3" ht="20.100000000000001" customHeight="1" x14ac:dyDescent="0.25">
      <c r="A7" s="1"/>
      <c r="B7" s="53" t="s">
        <v>222</v>
      </c>
      <c r="C7"/>
    </row>
    <row r="8" spans="1:3" ht="20.100000000000001" customHeight="1" x14ac:dyDescent="0.25">
      <c r="A8" s="1"/>
      <c r="B8" s="53" t="s">
        <v>221</v>
      </c>
      <c r="C8"/>
    </row>
    <row r="9" spans="1:3" ht="20.100000000000001" customHeight="1" x14ac:dyDescent="0.25">
      <c r="A9" s="1"/>
      <c r="B9" s="53" t="s">
        <v>220</v>
      </c>
      <c r="C9"/>
    </row>
    <row r="10" spans="1:3" ht="20.100000000000001" customHeight="1" x14ac:dyDescent="0.25">
      <c r="A10" s="1"/>
      <c r="B10" s="53" t="s">
        <v>219</v>
      </c>
      <c r="C10"/>
    </row>
    <row r="11" spans="1:3" s="20" customFormat="1" ht="18.75" customHeight="1" x14ac:dyDescent="0.25">
      <c r="A11" s="19"/>
      <c r="B11" s="18"/>
      <c r="C11" s="19"/>
    </row>
    <row r="12" spans="1:3" ht="12" customHeight="1" x14ac:dyDescent="0.25">
      <c r="A12" s="1"/>
      <c r="B12" s="1"/>
      <c r="C12"/>
    </row>
    <row r="13" spans="1:3" s="75" customFormat="1" ht="20.100000000000001" customHeight="1" x14ac:dyDescent="0.25">
      <c r="A13" s="72"/>
      <c r="B13" s="73" t="s">
        <v>182</v>
      </c>
      <c r="C13" s="74"/>
    </row>
    <row r="14" spans="1:3" s="75" customFormat="1" ht="20.100000000000001" customHeight="1" x14ac:dyDescent="0.25">
      <c r="A14" s="72"/>
      <c r="B14" s="73" t="s">
        <v>184</v>
      </c>
      <c r="C14" s="74"/>
    </row>
    <row r="15" spans="1:3" s="54" customFormat="1" ht="20.100000000000001" customHeight="1" x14ac:dyDescent="0.25">
      <c r="A15" s="52"/>
      <c r="B15" s="55" t="s">
        <v>183</v>
      </c>
      <c r="C15" s="27"/>
    </row>
    <row r="16" spans="1:3" s="54" customFormat="1" ht="20.100000000000001" customHeight="1" x14ac:dyDescent="0.25">
      <c r="A16" s="52"/>
      <c r="B16" s="55" t="s">
        <v>177</v>
      </c>
      <c r="C16" s="27"/>
    </row>
    <row r="17" spans="1:3" s="54" customFormat="1" ht="20.100000000000001" customHeight="1" x14ac:dyDescent="0.25">
      <c r="A17" s="52"/>
      <c r="B17" s="55" t="s">
        <v>166</v>
      </c>
      <c r="C17" s="27"/>
    </row>
    <row r="18" spans="1:3" s="75" customFormat="1" ht="20.100000000000001" customHeight="1" x14ac:dyDescent="0.25">
      <c r="A18" s="72"/>
      <c r="B18" s="73" t="s">
        <v>165</v>
      </c>
      <c r="C18" s="74"/>
    </row>
    <row r="19" spans="1:3" s="54" customFormat="1" ht="20.100000000000001" customHeight="1" x14ac:dyDescent="0.25">
      <c r="A19" s="52"/>
      <c r="B19" s="55" t="s">
        <v>164</v>
      </c>
      <c r="C19" s="27"/>
    </row>
    <row r="20" spans="1:3" s="54" customFormat="1" ht="20.100000000000001" customHeight="1" x14ac:dyDescent="0.25">
      <c r="A20" s="52"/>
      <c r="B20" s="55" t="s">
        <v>167</v>
      </c>
      <c r="C20" s="27"/>
    </row>
    <row r="21" spans="1:3" s="54" customFormat="1" ht="20.100000000000001" customHeight="1" x14ac:dyDescent="0.25">
      <c r="A21" s="52"/>
      <c r="B21" s="56" t="s">
        <v>168</v>
      </c>
      <c r="C21" s="27"/>
    </row>
    <row r="22" spans="1:3" s="54" customFormat="1" ht="20.100000000000001" customHeight="1" x14ac:dyDescent="0.25">
      <c r="A22" s="52"/>
      <c r="B22" s="56" t="s">
        <v>169</v>
      </c>
      <c r="C22" s="27"/>
    </row>
    <row r="23" spans="1:3" s="54" customFormat="1" ht="20.100000000000001" customHeight="1" x14ac:dyDescent="0.25">
      <c r="A23" s="52"/>
      <c r="B23" s="56" t="s">
        <v>87</v>
      </c>
      <c r="C23" s="27"/>
    </row>
    <row r="24" spans="1:3" x14ac:dyDescent="0.25">
      <c r="A24" s="1"/>
      <c r="B24"/>
      <c r="C24"/>
    </row>
    <row r="25" spans="1:3" s="20" customFormat="1" ht="18.75" customHeight="1" x14ac:dyDescent="0.25">
      <c r="A25" s="19"/>
      <c r="B25" s="18"/>
      <c r="C25" s="19"/>
    </row>
    <row r="26" spans="1:3" ht="5.25" customHeight="1" x14ac:dyDescent="0.25">
      <c r="A26" s="1"/>
      <c r="B26" s="1"/>
      <c r="C26"/>
    </row>
    <row r="27" spans="1:3" s="54" customFormat="1" ht="20.100000000000001" customHeight="1" x14ac:dyDescent="0.25">
      <c r="A27" s="52"/>
      <c r="B27" s="53" t="s">
        <v>170</v>
      </c>
      <c r="C27" s="27"/>
    </row>
    <row r="28" spans="1:3" s="54" customFormat="1" ht="20.100000000000001" customHeight="1" x14ac:dyDescent="0.25">
      <c r="A28" s="52"/>
      <c r="B28" s="53" t="s">
        <v>171</v>
      </c>
      <c r="C28" s="27"/>
    </row>
    <row r="29" spans="1:3" s="54" customFormat="1" ht="20.100000000000001" customHeight="1" x14ac:dyDescent="0.25">
      <c r="A29" s="52"/>
      <c r="B29" s="53" t="s">
        <v>172</v>
      </c>
      <c r="C29" s="27"/>
    </row>
    <row r="30" spans="1:3" s="54" customFormat="1" ht="20.100000000000001" customHeight="1" x14ac:dyDescent="0.25">
      <c r="A30" s="52"/>
      <c r="B30" s="53" t="s">
        <v>173</v>
      </c>
      <c r="C30" s="27"/>
    </row>
    <row r="31" spans="1:3" s="54" customFormat="1" ht="20.100000000000001" customHeight="1" x14ac:dyDescent="0.25">
      <c r="A31" s="52"/>
      <c r="B31" s="53" t="s">
        <v>174</v>
      </c>
      <c r="C31" s="27"/>
    </row>
    <row r="32" spans="1:3" s="75" customFormat="1" ht="20.100000000000001" customHeight="1" x14ac:dyDescent="0.25">
      <c r="A32" s="72"/>
      <c r="B32" s="76" t="s">
        <v>175</v>
      </c>
      <c r="C32" s="74"/>
    </row>
    <row r="33" spans="1:3" s="54" customFormat="1" ht="20.100000000000001" customHeight="1" x14ac:dyDescent="0.25">
      <c r="A33" s="52"/>
      <c r="B33" s="53" t="s">
        <v>176</v>
      </c>
      <c r="C33" s="27"/>
    </row>
    <row r="34" spans="1:3" s="54" customFormat="1" ht="20.100000000000001" customHeight="1" x14ac:dyDescent="0.25">
      <c r="A34" s="52"/>
      <c r="B34" s="53" t="s">
        <v>88</v>
      </c>
      <c r="C34" s="27"/>
    </row>
    <row r="35" spans="1:3" x14ac:dyDescent="0.25">
      <c r="A35" s="1"/>
      <c r="B35" s="92" t="s">
        <v>125</v>
      </c>
      <c r="C35"/>
    </row>
    <row r="36" spans="1:3" x14ac:dyDescent="0.25">
      <c r="A36" s="1"/>
      <c r="B36"/>
      <c r="C36"/>
    </row>
    <row r="37" spans="1:3" x14ac:dyDescent="0.25">
      <c r="A37" s="1"/>
      <c r="B37"/>
      <c r="C37"/>
    </row>
    <row r="38" spans="1:3" x14ac:dyDescent="0.25">
      <c r="A38" s="1"/>
      <c r="B38"/>
      <c r="C38"/>
    </row>
    <row r="39" spans="1:3" x14ac:dyDescent="0.25">
      <c r="A39" s="1"/>
      <c r="B39"/>
      <c r="C39"/>
    </row>
    <row r="40" spans="1:3" x14ac:dyDescent="0.25">
      <c r="A40" s="1"/>
      <c r="B40"/>
      <c r="C40"/>
    </row>
    <row r="41" spans="1:3" x14ac:dyDescent="0.25">
      <c r="A41" s="1"/>
      <c r="B41"/>
      <c r="C41"/>
    </row>
    <row r="42" spans="1:3" x14ac:dyDescent="0.25">
      <c r="A42" s="1"/>
      <c r="B42"/>
      <c r="C42"/>
    </row>
    <row r="43" spans="1:3" x14ac:dyDescent="0.25">
      <c r="A43" s="1"/>
      <c r="B43"/>
      <c r="C43"/>
    </row>
    <row r="44" spans="1:3" x14ac:dyDescent="0.25">
      <c r="A44" s="1"/>
      <c r="B44"/>
      <c r="C44"/>
    </row>
    <row r="45" spans="1:3" x14ac:dyDescent="0.25">
      <c r="A45" s="1"/>
      <c r="B45"/>
      <c r="C45"/>
    </row>
    <row r="46" spans="1:3" x14ac:dyDescent="0.25">
      <c r="A46" s="1"/>
      <c r="B46"/>
      <c r="C46"/>
    </row>
    <row r="47" spans="1:3" x14ac:dyDescent="0.25">
      <c r="A47" s="1"/>
      <c r="B47"/>
      <c r="C47"/>
    </row>
    <row r="48" spans="1:3" x14ac:dyDescent="0.25">
      <c r="A48" s="1"/>
      <c r="B48"/>
      <c r="C48"/>
    </row>
    <row r="49" spans="1:3" x14ac:dyDescent="0.25">
      <c r="A49" s="1"/>
      <c r="B49"/>
      <c r="C49"/>
    </row>
    <row r="50" spans="1:3" x14ac:dyDescent="0.25">
      <c r="A50" s="1"/>
      <c r="B50"/>
      <c r="C50"/>
    </row>
    <row r="51" spans="1:3" x14ac:dyDescent="0.25">
      <c r="A51" s="1"/>
      <c r="B51"/>
      <c r="C51"/>
    </row>
    <row r="52" spans="1:3" x14ac:dyDescent="0.25">
      <c r="A52" s="1"/>
      <c r="B52"/>
      <c r="C52"/>
    </row>
    <row r="53" spans="1:3" x14ac:dyDescent="0.25">
      <c r="A53" s="1"/>
      <c r="B53"/>
      <c r="C53"/>
    </row>
  </sheetData>
  <pageMargins left="0.70866141732283472" right="0.70866141732283472" top="0.74803149606299213" bottom="0.74803149606299213" header="0.31496062992125984" footer="0.31496062992125984"/>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1"/>
  <sheetViews>
    <sheetView showGridLines="0" showRowColHeaders="0" zoomScale="50"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8" width="7.140625" style="6" customWidth="1"/>
    <col min="9" max="9" width="9.140625" style="6" customWidth="1"/>
    <col min="10" max="10" width="16" style="7" customWidth="1"/>
    <col min="11" max="11" width="16.85546875" style="7" customWidth="1"/>
    <col min="12" max="12" width="4.5703125" style="7" customWidth="1"/>
    <col min="13" max="13" width="16.85546875" style="7" customWidth="1"/>
    <col min="14" max="14" width="14" style="6" customWidth="1"/>
    <col min="15" max="15" width="4.5703125" style="6" customWidth="1"/>
    <col min="16" max="16" width="41.85546875" style="6" customWidth="1"/>
    <col min="17" max="16384" width="11.42578125" style="6"/>
  </cols>
  <sheetData>
    <row r="1" spans="1:32" ht="52.5" customHeight="1" x14ac:dyDescent="0.25">
      <c r="A1" s="1"/>
      <c r="B1" s="10"/>
      <c r="C1" s="11"/>
      <c r="D1" s="11"/>
      <c r="E1" s="11"/>
      <c r="F1" s="11"/>
      <c r="G1" s="11"/>
      <c r="H1"/>
      <c r="I1" s="9"/>
      <c r="J1" s="11"/>
      <c r="K1" s="11"/>
      <c r="L1" s="11"/>
      <c r="M1" s="11"/>
      <c r="N1" s="9"/>
    </row>
    <row r="2" spans="1:32" ht="28.5" x14ac:dyDescent="0.45">
      <c r="A2" s="1"/>
      <c r="B2" s="3"/>
      <c r="C2" s="2"/>
      <c r="D2" s="2"/>
      <c r="E2" s="2"/>
      <c r="F2" s="2"/>
      <c r="G2" s="2"/>
      <c r="H2" s="1"/>
      <c r="I2" s="9"/>
      <c r="J2" s="2"/>
      <c r="K2" s="2"/>
      <c r="L2" s="128"/>
      <c r="M2" s="2"/>
      <c r="N2" s="9"/>
    </row>
    <row r="3" spans="1:32" ht="24" customHeight="1" x14ac:dyDescent="0.3">
      <c r="A3" s="1"/>
      <c r="B3" s="14"/>
      <c r="C3" s="2"/>
      <c r="D3" s="2"/>
      <c r="E3" s="2"/>
      <c r="F3" s="2"/>
      <c r="G3" s="2"/>
      <c r="H3" s="1"/>
      <c r="I3" s="9"/>
      <c r="J3" s="2"/>
      <c r="K3" s="2"/>
      <c r="L3" s="128"/>
      <c r="M3" s="2"/>
      <c r="N3" s="9"/>
    </row>
    <row r="4" spans="1:32" ht="18.75" customHeight="1" thickBot="1" x14ac:dyDescent="0.3">
      <c r="A4" s="1"/>
      <c r="B4"/>
      <c r="C4"/>
      <c r="D4"/>
      <c r="E4"/>
      <c r="F4"/>
      <c r="G4"/>
      <c r="H4" s="1"/>
      <c r="I4" s="9"/>
      <c r="J4"/>
      <c r="K4"/>
      <c r="L4" s="9"/>
      <c r="M4"/>
      <c r="N4" s="9"/>
      <c r="P4" s="90" t="s">
        <v>101</v>
      </c>
    </row>
    <row r="5" spans="1:32" ht="50.1" customHeight="1" thickBot="1" x14ac:dyDescent="0.3">
      <c r="A5" s="1"/>
      <c r="B5"/>
      <c r="C5" s="45" t="s">
        <v>90</v>
      </c>
      <c r="D5" s="46" t="s">
        <v>192</v>
      </c>
      <c r="E5" s="46" t="s">
        <v>205</v>
      </c>
      <c r="F5" s="130" t="s">
        <v>204</v>
      </c>
      <c r="G5" s="71" t="s">
        <v>200</v>
      </c>
      <c r="H5"/>
      <c r="I5" s="9"/>
      <c r="J5" s="45" t="s">
        <v>201</v>
      </c>
      <c r="K5" s="81" t="s">
        <v>203</v>
      </c>
      <c r="L5"/>
      <c r="M5" s="131" t="s">
        <v>202</v>
      </c>
      <c r="N5" s="9"/>
      <c r="U5" s="91"/>
      <c r="V5" s="91"/>
      <c r="W5" s="91"/>
      <c r="X5" s="91"/>
      <c r="Y5" s="91"/>
      <c r="Z5" s="91"/>
      <c r="AA5" s="91"/>
      <c r="AB5" s="91"/>
      <c r="AC5" s="91"/>
      <c r="AD5" s="91"/>
      <c r="AE5" s="91"/>
      <c r="AF5" s="134"/>
    </row>
    <row r="6" spans="1:32" s="8" customFormat="1" ht="18" customHeight="1" x14ac:dyDescent="0.25">
      <c r="A6" s="23"/>
      <c r="B6" s="47" t="s">
        <v>112</v>
      </c>
      <c r="C6" s="204">
        <v>128.98050000000001</v>
      </c>
      <c r="D6" s="203">
        <v>103.72669999999999</v>
      </c>
      <c r="E6" s="218">
        <v>81.185599999999994</v>
      </c>
      <c r="F6" s="218">
        <v>72.672849999999997</v>
      </c>
      <c r="G6" s="218">
        <v>112.5009</v>
      </c>
      <c r="H6" s="5"/>
      <c r="I6" s="67"/>
      <c r="J6" s="200">
        <v>81.88</v>
      </c>
      <c r="K6" s="179">
        <f t="shared" ref="K6:K16" si="0">+IF(ISERROR(J6/D6-1),"*",(J6/D6-1))</f>
        <v>-0.21061790262295055</v>
      </c>
      <c r="L6" s="205"/>
      <c r="M6" s="219">
        <f>+SUM(E6:G6,J6)</f>
        <v>348.23935</v>
      </c>
      <c r="N6" s="67"/>
      <c r="U6" s="95"/>
      <c r="V6" s="95"/>
      <c r="W6" s="95"/>
      <c r="X6" s="95"/>
      <c r="Y6" s="95"/>
      <c r="Z6" s="95"/>
      <c r="AA6" s="95"/>
      <c r="AB6" s="95"/>
      <c r="AC6" s="95"/>
      <c r="AD6" s="95"/>
      <c r="AE6" s="95"/>
      <c r="AF6" s="135"/>
    </row>
    <row r="7" spans="1:32" s="8" customFormat="1" ht="18" customHeight="1" x14ac:dyDescent="0.25">
      <c r="A7" s="23"/>
      <c r="B7" s="48" t="s">
        <v>113</v>
      </c>
      <c r="C7" s="199">
        <v>22.694542870000006</v>
      </c>
      <c r="D7" s="198">
        <v>13.341858609999999</v>
      </c>
      <c r="E7" s="218">
        <v>9.2291773799999994</v>
      </c>
      <c r="F7" s="218">
        <v>9.0998404300000004</v>
      </c>
      <c r="G7" s="218">
        <v>18.825549000000002</v>
      </c>
      <c r="H7" s="5"/>
      <c r="I7" s="67"/>
      <c r="J7" s="195">
        <v>9.51</v>
      </c>
      <c r="K7" s="157">
        <f t="shared" si="0"/>
        <v>-0.28720575760920908</v>
      </c>
      <c r="L7" s="205"/>
      <c r="M7" s="217">
        <f>+SUM(E7:G7,J7)</f>
        <v>46.664566810000004</v>
      </c>
      <c r="N7" s="67"/>
      <c r="U7" s="95"/>
      <c r="V7" s="95"/>
      <c r="W7" s="91"/>
      <c r="X7" s="91" t="str">
        <f>+C5</f>
        <v>TRIM 3 2015</v>
      </c>
      <c r="Y7" s="91" t="str">
        <f>+D5</f>
        <v>TRIM 4 2015</v>
      </c>
      <c r="Z7" s="91" t="str">
        <f>+E5</f>
        <v>TRIM 1 2016</v>
      </c>
      <c r="AA7" s="91" t="str">
        <f>+F5</f>
        <v>TRIM 2 2016</v>
      </c>
      <c r="AB7" s="91" t="str">
        <f>+G5</f>
        <v>TRIM 3 2016</v>
      </c>
      <c r="AC7" s="95" t="str">
        <f>+J5</f>
        <v>TRIM 4 2016</v>
      </c>
      <c r="AD7" s="95"/>
      <c r="AE7" s="95"/>
      <c r="AF7" s="135"/>
    </row>
    <row r="8" spans="1:32" s="8" customFormat="1" ht="18" customHeight="1" x14ac:dyDescent="0.25">
      <c r="A8" s="23"/>
      <c r="B8" s="48" t="s">
        <v>114</v>
      </c>
      <c r="C8" s="199">
        <v>627.99120000000005</v>
      </c>
      <c r="D8" s="198">
        <v>498.81439999999998</v>
      </c>
      <c r="E8" s="218">
        <v>381.65410000000003</v>
      </c>
      <c r="F8" s="218">
        <v>346.94979999999998</v>
      </c>
      <c r="G8" s="218">
        <v>558.28120000000001</v>
      </c>
      <c r="H8" s="5"/>
      <c r="I8" s="67"/>
      <c r="J8" s="195">
        <v>391.95</v>
      </c>
      <c r="K8" s="157">
        <f t="shared" si="0"/>
        <v>-0.21423679829611975</v>
      </c>
      <c r="L8" s="205"/>
      <c r="M8" s="217">
        <f>+SUM(E8:G8,J8)</f>
        <v>1678.8351</v>
      </c>
      <c r="N8" s="67"/>
      <c r="U8" s="95"/>
      <c r="V8" s="95"/>
      <c r="W8" s="91" t="str">
        <f>+VLOOKUP($P$4,$B$5:$J$16,1,0)</f>
        <v>Volumen (Mio consumiciones)</v>
      </c>
      <c r="X8" s="91">
        <f>+VLOOKUP($P$4,$B$5:$J$16,2,0)</f>
        <v>128.98050000000001</v>
      </c>
      <c r="Y8" s="91">
        <f>+VLOOKUP($P$4,$B$5:$J$16,3,0)</f>
        <v>103.72669999999999</v>
      </c>
      <c r="Z8" s="91">
        <f>+VLOOKUP($P$4,$B$5:$J$16,4,0)</f>
        <v>81.185599999999994</v>
      </c>
      <c r="AA8" s="91">
        <f>+VLOOKUP($P$4,$B$5:$J$16,5,0)</f>
        <v>72.672849999999997</v>
      </c>
      <c r="AB8" s="91">
        <f>+VLOOKUP($P$4,$B$5:$J$16,6,0)</f>
        <v>112.5009</v>
      </c>
      <c r="AC8" s="91">
        <f>+VLOOKUP($P$4,$B$5:$J$16,9,0)</f>
        <v>81.88</v>
      </c>
      <c r="AD8" s="95"/>
      <c r="AE8" s="95"/>
      <c r="AF8" s="135"/>
    </row>
    <row r="9" spans="1:32" s="8" customFormat="1" ht="18" customHeight="1" x14ac:dyDescent="0.25">
      <c r="A9" s="23"/>
      <c r="B9" s="48" t="s">
        <v>158</v>
      </c>
      <c r="C9" s="199">
        <v>40.262769275056968</v>
      </c>
      <c r="D9" s="198">
        <v>36.921076859392784</v>
      </c>
      <c r="E9" s="218">
        <v>30.456431890564083</v>
      </c>
      <c r="F9" s="218">
        <v>27.300467484489182</v>
      </c>
      <c r="G9" s="218">
        <v>35.546369622945214</v>
      </c>
      <c r="H9" s="5"/>
      <c r="I9" s="67"/>
      <c r="J9" s="195">
        <v>31.32</v>
      </c>
      <c r="K9" s="170">
        <f t="shared" si="0"/>
        <v>-0.15170404917287406</v>
      </c>
      <c r="L9" s="209"/>
      <c r="M9" s="217"/>
      <c r="N9" s="67"/>
      <c r="U9" s="95"/>
      <c r="V9" s="95"/>
      <c r="W9" s="95"/>
      <c r="X9" s="95"/>
      <c r="Y9" s="95"/>
      <c r="Z9" s="95"/>
      <c r="AA9" s="95"/>
      <c r="AB9" s="95"/>
      <c r="AC9" s="95"/>
      <c r="AD9" s="95"/>
      <c r="AE9" s="95"/>
      <c r="AF9" s="135"/>
    </row>
    <row r="10" spans="1:32" s="8" customFormat="1" ht="18" customHeight="1" x14ac:dyDescent="0.25">
      <c r="A10" s="23"/>
      <c r="B10" s="48" t="s">
        <v>115</v>
      </c>
      <c r="C10" s="199">
        <v>5.2</v>
      </c>
      <c r="D10" s="198">
        <v>5.2</v>
      </c>
      <c r="E10" s="218">
        <v>5.0999999999999996</v>
      </c>
      <c r="F10" s="218">
        <v>5.0999999999999996</v>
      </c>
      <c r="G10" s="218">
        <v>6</v>
      </c>
      <c r="H10" s="5"/>
      <c r="I10" s="67"/>
      <c r="J10" s="195">
        <v>4.88</v>
      </c>
      <c r="K10" s="157">
        <f t="shared" si="0"/>
        <v>-6.1538461538461542E-2</v>
      </c>
      <c r="L10" s="205"/>
      <c r="M10" s="217"/>
      <c r="N10" s="67"/>
      <c r="U10" s="95"/>
      <c r="V10" s="95"/>
      <c r="W10" s="95"/>
      <c r="X10" s="95"/>
      <c r="Y10" s="95"/>
      <c r="Z10" s="95"/>
      <c r="AA10" s="95"/>
      <c r="AB10" s="95"/>
      <c r="AC10" s="95"/>
      <c r="AD10" s="95"/>
      <c r="AE10" s="95"/>
      <c r="AF10" s="135"/>
    </row>
    <row r="11" spans="1:32" s="8" customFormat="1" ht="18" customHeight="1" x14ac:dyDescent="0.25">
      <c r="A11" s="23"/>
      <c r="B11" s="48" t="s">
        <v>108</v>
      </c>
      <c r="C11" s="199">
        <v>9.9</v>
      </c>
      <c r="D11" s="198">
        <v>8.6999999999999993</v>
      </c>
      <c r="E11" s="218">
        <v>8.3000000000000007</v>
      </c>
      <c r="F11" s="218">
        <v>8.3000000000000007</v>
      </c>
      <c r="G11" s="218">
        <v>9.8000000000000007</v>
      </c>
      <c r="H11" s="5"/>
      <c r="I11" s="67"/>
      <c r="J11" s="195">
        <v>8.11</v>
      </c>
      <c r="K11" s="157">
        <f t="shared" si="0"/>
        <v>-6.7816091954022939E-2</v>
      </c>
      <c r="L11" s="205"/>
      <c r="M11" s="217"/>
      <c r="N11" s="67"/>
      <c r="U11" s="95"/>
      <c r="V11" s="95"/>
      <c r="W11" s="95"/>
      <c r="X11" s="95"/>
      <c r="Y11" s="95"/>
      <c r="Z11" s="95"/>
      <c r="AA11" s="95"/>
      <c r="AB11" s="95"/>
      <c r="AC11" s="95"/>
      <c r="AD11" s="95"/>
      <c r="AE11" s="95"/>
      <c r="AF11" s="135"/>
    </row>
    <row r="12" spans="1:32" s="8" customFormat="1" ht="18" customHeight="1" x14ac:dyDescent="0.25">
      <c r="A12" s="23"/>
      <c r="B12" s="48" t="s">
        <v>109</v>
      </c>
      <c r="C12" s="199">
        <v>1.739506633176306</v>
      </c>
      <c r="D12" s="198">
        <v>1.1151372255172045</v>
      </c>
      <c r="E12" s="218">
        <v>0.94011344707173372</v>
      </c>
      <c r="F12" s="218">
        <v>1.0340960432973378</v>
      </c>
      <c r="G12" s="218">
        <v>1.6432084444048751</v>
      </c>
      <c r="H12" s="5"/>
      <c r="I12" s="67"/>
      <c r="J12" s="195">
        <v>0.94</v>
      </c>
      <c r="K12" s="157">
        <f t="shared" si="0"/>
        <v>-0.15705441582400348</v>
      </c>
      <c r="L12" s="205"/>
      <c r="M12" s="217"/>
      <c r="N12" s="67"/>
      <c r="U12" s="95"/>
      <c r="V12" s="95"/>
      <c r="W12" s="95"/>
      <c r="X12" s="95" t="s">
        <v>126</v>
      </c>
      <c r="Y12" s="136" t="s">
        <v>193</v>
      </c>
      <c r="Z12" s="95" t="s">
        <v>194</v>
      </c>
      <c r="AA12" s="95" t="s">
        <v>127</v>
      </c>
      <c r="AB12" s="95" t="s">
        <v>128</v>
      </c>
      <c r="AC12" s="95" t="s">
        <v>129</v>
      </c>
      <c r="AD12" s="95" t="s">
        <v>130</v>
      </c>
      <c r="AE12" s="95"/>
      <c r="AF12" s="135"/>
    </row>
    <row r="13" spans="1:32" s="8" customFormat="1" ht="18" customHeight="1" x14ac:dyDescent="0.25">
      <c r="A13" s="23"/>
      <c r="B13" s="48" t="s">
        <v>110</v>
      </c>
      <c r="C13" s="199">
        <v>1.89</v>
      </c>
      <c r="D13" s="198">
        <v>1.67</v>
      </c>
      <c r="E13" s="218">
        <v>1.62</v>
      </c>
      <c r="F13" s="218">
        <v>1.63</v>
      </c>
      <c r="G13" s="218">
        <v>1.63</v>
      </c>
      <c r="H13" s="5"/>
      <c r="I13" s="67"/>
      <c r="J13" s="195">
        <v>1.66</v>
      </c>
      <c r="K13" s="157">
        <f t="shared" si="0"/>
        <v>-5.9880239520958556E-3</v>
      </c>
      <c r="L13" s="205"/>
      <c r="M13" s="217"/>
      <c r="N13" s="67"/>
      <c r="U13" s="95"/>
      <c r="V13" s="95"/>
      <c r="W13" s="95"/>
      <c r="X13" s="108">
        <f>+X19/$X19*100</f>
        <v>100</v>
      </c>
      <c r="Y13" s="108">
        <f t="shared" ref="Y13:AD14" si="1">+Y22</f>
        <v>14.063074679817792</v>
      </c>
      <c r="Z13" s="108">
        <f t="shared" si="1"/>
        <v>2.5473077622428799</v>
      </c>
      <c r="AA13" s="108">
        <f t="shared" si="1"/>
        <v>19.643852454227144</v>
      </c>
      <c r="AB13" s="108">
        <f t="shared" si="1"/>
        <v>16.27223982401355</v>
      </c>
      <c r="AC13" s="108">
        <f t="shared" si="1"/>
        <v>1.739468516223468</v>
      </c>
      <c r="AD13" s="108">
        <f t="shared" si="1"/>
        <v>45.734056763475181</v>
      </c>
      <c r="AE13" s="95"/>
      <c r="AF13" s="135"/>
    </row>
    <row r="14" spans="1:32" s="8" customFormat="1" ht="18" customHeight="1" x14ac:dyDescent="0.25">
      <c r="A14" s="23"/>
      <c r="B14" s="49" t="s">
        <v>156</v>
      </c>
      <c r="C14" s="199">
        <v>0.70037354224008763</v>
      </c>
      <c r="D14" s="198">
        <v>0.41172067212090729</v>
      </c>
      <c r="E14" s="218">
        <v>0.28632501170143682</v>
      </c>
      <c r="F14" s="218">
        <v>0.28231305405877893</v>
      </c>
      <c r="G14" s="218">
        <v>0.58410094732360507</v>
      </c>
      <c r="H14" s="5"/>
      <c r="I14" s="67"/>
      <c r="J14" s="195">
        <v>0.3</v>
      </c>
      <c r="K14" s="157">
        <f t="shared" si="0"/>
        <v>-0.2713506502974401</v>
      </c>
      <c r="L14" s="205"/>
      <c r="M14" s="217">
        <f>+SUM(E14:G14,J14)</f>
        <v>1.4527390130838207</v>
      </c>
      <c r="N14" s="67"/>
      <c r="U14" s="95"/>
      <c r="V14" s="95"/>
      <c r="W14" s="95"/>
      <c r="X14" s="108">
        <f>+X20/$X20*100</f>
        <v>100</v>
      </c>
      <c r="Y14" s="108">
        <f t="shared" si="1"/>
        <v>14.001003814785459</v>
      </c>
      <c r="Z14" s="108">
        <f t="shared" si="1"/>
        <v>2.1660541301480531</v>
      </c>
      <c r="AA14" s="108">
        <f t="shared" si="1"/>
        <v>21.688067540660168</v>
      </c>
      <c r="AB14" s="108">
        <f t="shared" si="1"/>
        <v>16.512361460407725</v>
      </c>
      <c r="AC14" s="108">
        <f t="shared" si="1"/>
        <v>1.8954056183018746</v>
      </c>
      <c r="AD14" s="108">
        <f t="shared" si="1"/>
        <v>43.737107435696714</v>
      </c>
      <c r="AE14" s="95"/>
      <c r="AF14" s="135"/>
    </row>
    <row r="15" spans="1:32" s="8" customFormat="1" ht="18" customHeight="1" x14ac:dyDescent="0.25">
      <c r="A15" s="23"/>
      <c r="B15" s="49" t="s">
        <v>116</v>
      </c>
      <c r="C15" s="199">
        <v>19.380360457535986</v>
      </c>
      <c r="D15" s="198">
        <v>15.393072737081502</v>
      </c>
      <c r="E15" s="218">
        <v>11.840395969115217</v>
      </c>
      <c r="F15" s="218">
        <v>10.763755518192371</v>
      </c>
      <c r="G15" s="218">
        <v>17.321809727459154</v>
      </c>
      <c r="H15" s="5"/>
      <c r="I15" s="67"/>
      <c r="J15" s="195">
        <v>12.16</v>
      </c>
      <c r="K15" s="157">
        <f t="shared" si="0"/>
        <v>-0.21003426621204191</v>
      </c>
      <c r="L15" s="205"/>
      <c r="M15" s="217">
        <f>+SUM(E15:G15,J15)</f>
        <v>52.085961214766741</v>
      </c>
      <c r="N15" s="67"/>
      <c r="U15" s="95"/>
      <c r="V15" s="95"/>
      <c r="W15" s="95"/>
      <c r="X15" s="95"/>
      <c r="Y15" s="95"/>
      <c r="Z15" s="95"/>
      <c r="AA15" s="95"/>
      <c r="AB15" s="95"/>
      <c r="AC15" s="95"/>
      <c r="AD15" s="95"/>
      <c r="AE15" s="95"/>
      <c r="AF15" s="135"/>
    </row>
    <row r="16" spans="1:32" s="8" customFormat="1" ht="18" customHeight="1" thickBot="1" x14ac:dyDescent="0.3">
      <c r="A16" s="23"/>
      <c r="B16" s="50" t="s">
        <v>111</v>
      </c>
      <c r="C16" s="194">
        <v>27.671462853307514</v>
      </c>
      <c r="D16" s="193">
        <v>37.387174799328804</v>
      </c>
      <c r="E16" s="216">
        <v>41.352992177510849</v>
      </c>
      <c r="F16" s="216">
        <v>38.127020211935736</v>
      </c>
      <c r="G16" s="216">
        <v>29.655506992120117</v>
      </c>
      <c r="H16" s="5"/>
      <c r="I16" s="67"/>
      <c r="J16" s="190">
        <v>41.2</v>
      </c>
      <c r="K16" s="151">
        <f t="shared" si="0"/>
        <v>0.10198216958451889</v>
      </c>
      <c r="L16" s="205"/>
      <c r="M16" s="215">
        <f>+M8/M7</f>
        <v>35.976656696194453</v>
      </c>
      <c r="N16" s="67"/>
      <c r="U16" s="95"/>
      <c r="V16" s="95"/>
      <c r="W16" s="95"/>
      <c r="X16" s="112"/>
      <c r="Y16" s="112"/>
      <c r="Z16" s="112"/>
      <c r="AA16" s="95"/>
      <c r="AB16" s="95"/>
      <c r="AC16" s="95"/>
      <c r="AD16" s="95"/>
      <c r="AE16" s="95"/>
      <c r="AF16" s="135"/>
    </row>
    <row r="17" spans="1:32" s="8" customFormat="1" ht="12.95" customHeight="1" x14ac:dyDescent="0.25">
      <c r="A17" s="23"/>
      <c r="B17" s="43" t="s">
        <v>159</v>
      </c>
      <c r="C17" s="189"/>
      <c r="D17" s="189"/>
      <c r="E17" s="189"/>
      <c r="F17" s="189"/>
      <c r="G17" s="189"/>
      <c r="H17" s="5"/>
      <c r="I17" s="67"/>
      <c r="J17" s="189"/>
      <c r="K17" s="189"/>
      <c r="L17" s="214"/>
      <c r="M17" s="189"/>
      <c r="N17" s="67"/>
      <c r="U17" s="95"/>
      <c r="V17" s="95"/>
      <c r="W17" s="95"/>
      <c r="X17" s="95"/>
      <c r="Y17" s="95"/>
      <c r="Z17" s="95"/>
      <c r="AA17" s="95"/>
      <c r="AB17" s="95"/>
      <c r="AC17" s="95"/>
      <c r="AD17" s="95"/>
      <c r="AE17" s="95"/>
      <c r="AF17" s="135"/>
    </row>
    <row r="18" spans="1:32" s="8" customFormat="1" ht="12.95" customHeight="1" x14ac:dyDescent="0.25">
      <c r="A18" s="23"/>
      <c r="B18" s="43" t="s">
        <v>157</v>
      </c>
      <c r="C18" s="189"/>
      <c r="D18" s="189"/>
      <c r="E18" s="189"/>
      <c r="F18" s="189"/>
      <c r="G18" s="189"/>
      <c r="H18" s="5"/>
      <c r="I18" s="67"/>
      <c r="J18" s="189"/>
      <c r="K18" s="189"/>
      <c r="L18" s="214"/>
      <c r="M18" s="189"/>
      <c r="N18" s="67"/>
      <c r="U18" s="95"/>
      <c r="V18" s="95"/>
      <c r="W18" s="95"/>
      <c r="X18" s="95"/>
      <c r="Y18" s="95"/>
      <c r="Z18" s="95"/>
      <c r="AA18" s="95"/>
      <c r="AB18" s="95"/>
      <c r="AC18" s="95"/>
      <c r="AD18" s="95"/>
      <c r="AE18" s="95"/>
      <c r="AF18" s="135"/>
    </row>
    <row r="19" spans="1:32" x14ac:dyDescent="0.25">
      <c r="A19" s="1"/>
      <c r="B19" s="9"/>
      <c r="C19" s="147"/>
      <c r="D19" s="147"/>
      <c r="E19" s="147"/>
      <c r="F19" s="147"/>
      <c r="G19" s="147"/>
      <c r="H19"/>
      <c r="I19" s="9"/>
      <c r="J19" s="147"/>
      <c r="K19" s="147"/>
      <c r="L19" s="128"/>
      <c r="M19" s="147"/>
      <c r="N19" s="9"/>
      <c r="U19" s="91"/>
      <c r="V19" s="91"/>
      <c r="W19" s="91"/>
      <c r="X19" s="91">
        <v>13.341858609999999</v>
      </c>
      <c r="Y19" s="91">
        <v>1.87627554</v>
      </c>
      <c r="Z19" s="91">
        <v>0.3398582</v>
      </c>
      <c r="AA19" s="91">
        <v>2.62085502</v>
      </c>
      <c r="AB19" s="91">
        <v>2.1710192300000002</v>
      </c>
      <c r="AC19" s="91">
        <v>0.23207743</v>
      </c>
      <c r="AD19" s="91">
        <v>6.1017731900000003</v>
      </c>
      <c r="AE19" s="91"/>
      <c r="AF19" s="134"/>
    </row>
    <row r="20" spans="1:32" ht="24.75" customHeight="1" x14ac:dyDescent="0.25">
      <c r="A20" s="1"/>
      <c r="B20" s="12"/>
      <c r="C20" s="13"/>
      <c r="D20" s="13"/>
      <c r="E20" s="13"/>
      <c r="F20" s="13"/>
      <c r="G20" s="13"/>
      <c r="H20" s="9"/>
      <c r="I20" s="9"/>
      <c r="J20" s="13"/>
      <c r="K20" s="13"/>
      <c r="L20" s="13"/>
      <c r="M20" s="13"/>
      <c r="N20" s="9"/>
      <c r="P20" s="98"/>
      <c r="Q20" s="99"/>
      <c r="R20" s="99"/>
      <c r="S20" s="100"/>
      <c r="U20" s="91"/>
      <c r="V20" s="91"/>
      <c r="W20" s="91"/>
      <c r="X20" s="91">
        <v>9.5134681600000004</v>
      </c>
      <c r="Y20" s="91">
        <v>1.3319810400000001</v>
      </c>
      <c r="Z20" s="91">
        <v>0.20606686999999999</v>
      </c>
      <c r="AA20" s="91">
        <v>2.0632874000000001</v>
      </c>
      <c r="AB20" s="91">
        <v>1.5708982499999999</v>
      </c>
      <c r="AC20" s="91">
        <v>0.18031881</v>
      </c>
      <c r="AD20" s="91">
        <v>4.1609157899999998</v>
      </c>
      <c r="AE20" s="91"/>
      <c r="AF20" s="134"/>
    </row>
    <row r="21" spans="1:32" ht="29.25" customHeight="1" thickBot="1" x14ac:dyDescent="0.3">
      <c r="A21" s="1"/>
      <c r="B21" s="12"/>
      <c r="C21" s="13"/>
      <c r="D21" s="13"/>
      <c r="E21" s="13"/>
      <c r="F21" s="13"/>
      <c r="G21" s="13"/>
      <c r="H21" s="9"/>
      <c r="I21" s="9"/>
      <c r="J21" s="13"/>
      <c r="K21" s="13"/>
      <c r="L21" s="13"/>
      <c r="M21" s="13"/>
      <c r="N21" s="9"/>
      <c r="P21" s="101"/>
      <c r="Q21" s="96"/>
      <c r="R21" s="96"/>
      <c r="S21" s="102"/>
      <c r="U21" s="91"/>
      <c r="V21" s="91"/>
      <c r="W21" s="91"/>
      <c r="X21" s="91"/>
      <c r="Y21" s="91"/>
      <c r="Z21" s="91"/>
      <c r="AA21" s="91"/>
      <c r="AB21" s="91"/>
      <c r="AC21" s="91"/>
      <c r="AD21" s="91"/>
      <c r="AE21" s="91"/>
      <c r="AF21" s="134"/>
    </row>
    <row r="22" spans="1:32"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01"/>
      <c r="Q22" s="96"/>
      <c r="R22" s="96"/>
      <c r="S22" s="102"/>
      <c r="U22" s="91"/>
      <c r="V22" s="95" t="s">
        <v>192</v>
      </c>
      <c r="W22" s="95" t="s">
        <v>117</v>
      </c>
      <c r="X22" s="91">
        <f>+X19/$X$19*100</f>
        <v>100</v>
      </c>
      <c r="Y22" s="91">
        <f t="shared" ref="Y22:AD23" si="2">+Y19/$X19*100</f>
        <v>14.063074679817792</v>
      </c>
      <c r="Z22" s="91">
        <f t="shared" si="2"/>
        <v>2.5473077622428799</v>
      </c>
      <c r="AA22" s="91">
        <f t="shared" si="2"/>
        <v>19.643852454227144</v>
      </c>
      <c r="AB22" s="91">
        <f t="shared" si="2"/>
        <v>16.27223982401355</v>
      </c>
      <c r="AC22" s="91">
        <f t="shared" si="2"/>
        <v>1.739468516223468</v>
      </c>
      <c r="AD22" s="91">
        <f t="shared" si="2"/>
        <v>45.734056763475181</v>
      </c>
      <c r="AE22" s="91"/>
      <c r="AF22" s="134"/>
    </row>
    <row r="23" spans="1:32"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03"/>
      <c r="Q23" s="97"/>
      <c r="R23" s="97"/>
      <c r="S23" s="104"/>
      <c r="U23" s="95"/>
      <c r="V23" s="95" t="s">
        <v>201</v>
      </c>
      <c r="W23" s="95" t="s">
        <v>117</v>
      </c>
      <c r="X23" s="91">
        <f>+X20/$X$20*100</f>
        <v>100</v>
      </c>
      <c r="Y23" s="95">
        <f t="shared" si="2"/>
        <v>14.001003814785459</v>
      </c>
      <c r="Z23" s="95">
        <f t="shared" si="2"/>
        <v>2.1660541301480531</v>
      </c>
      <c r="AA23" s="95">
        <f t="shared" si="2"/>
        <v>21.688067540660168</v>
      </c>
      <c r="AB23" s="95">
        <f t="shared" si="2"/>
        <v>16.512361460407725</v>
      </c>
      <c r="AC23" s="95">
        <f t="shared" si="2"/>
        <v>1.8954056183018746</v>
      </c>
      <c r="AD23" s="95">
        <f t="shared" si="2"/>
        <v>43.737107435696714</v>
      </c>
      <c r="AE23" s="95"/>
      <c r="AF23" s="135"/>
    </row>
    <row r="24" spans="1:32" s="8" customFormat="1" ht="18" customHeight="1" x14ac:dyDescent="0.25">
      <c r="A24" s="23"/>
      <c r="B24" s="29" t="s">
        <v>0</v>
      </c>
      <c r="C24" s="162">
        <v>8.7111074929931274</v>
      </c>
      <c r="D24" s="161">
        <v>9.2050282135650718</v>
      </c>
      <c r="E24" s="161">
        <v>8.81</v>
      </c>
      <c r="F24" s="160">
        <v>8.06</v>
      </c>
      <c r="G24" s="159">
        <v>9.7200000000000006</v>
      </c>
      <c r="H24" s="35"/>
      <c r="I24" s="69"/>
      <c r="J24" s="158">
        <v>8.02</v>
      </c>
      <c r="K24" s="170">
        <f>+IF(ISERROR(J24-D24),"*",(J24-D24))</f>
        <v>-1.1850282135650723</v>
      </c>
      <c r="L24" s="209"/>
      <c r="M24" s="209"/>
      <c r="N24" s="67"/>
      <c r="P24" s="103"/>
      <c r="Q24" s="97"/>
      <c r="R24" s="97"/>
      <c r="S24" s="104"/>
      <c r="U24" s="95"/>
      <c r="V24" s="95"/>
      <c r="W24" s="95"/>
      <c r="X24" s="95"/>
      <c r="Y24" s="95"/>
      <c r="Z24" s="95"/>
      <c r="AA24" s="95"/>
      <c r="AB24" s="95"/>
      <c r="AC24" s="95"/>
      <c r="AD24" s="95"/>
      <c r="AE24" s="95"/>
      <c r="AF24" s="135"/>
    </row>
    <row r="25" spans="1:32" s="8" customFormat="1" ht="18" customHeight="1" x14ac:dyDescent="0.25">
      <c r="A25" s="23"/>
      <c r="B25" s="29" t="s">
        <v>1</v>
      </c>
      <c r="C25" s="162">
        <v>16.649284194122369</v>
      </c>
      <c r="D25" s="161">
        <v>17.316129791075969</v>
      </c>
      <c r="E25" s="161">
        <v>15.27</v>
      </c>
      <c r="F25" s="160">
        <v>14.37</v>
      </c>
      <c r="G25" s="159">
        <v>14.88</v>
      </c>
      <c r="H25" s="35"/>
      <c r="I25" s="69"/>
      <c r="J25" s="158">
        <v>14.59</v>
      </c>
      <c r="K25" s="170">
        <f>+IF(ISERROR(J25-D25),"*",(J25-D25))</f>
        <v>-2.7261297910759694</v>
      </c>
      <c r="L25" s="209"/>
      <c r="M25" s="209"/>
      <c r="N25" s="67"/>
      <c r="P25" s="103"/>
      <c r="Q25" s="97"/>
      <c r="R25" s="97"/>
      <c r="S25" s="104"/>
      <c r="U25" s="95"/>
      <c r="V25" s="95"/>
      <c r="W25" s="95"/>
      <c r="X25" s="95"/>
      <c r="Y25" s="95"/>
      <c r="Z25" s="95"/>
      <c r="AA25" s="95"/>
      <c r="AB25" s="95"/>
      <c r="AC25" s="95"/>
      <c r="AD25" s="95"/>
      <c r="AE25" s="95"/>
      <c r="AF25" s="135"/>
    </row>
    <row r="26" spans="1:32" s="8" customFormat="1" ht="18" customHeight="1" x14ac:dyDescent="0.25">
      <c r="A26" s="23"/>
      <c r="B26" s="29" t="s">
        <v>2</v>
      </c>
      <c r="C26" s="162">
        <v>33.565515717492175</v>
      </c>
      <c r="D26" s="161">
        <v>34.431655494679767</v>
      </c>
      <c r="E26" s="161">
        <v>30.6</v>
      </c>
      <c r="F26" s="160">
        <v>28.13</v>
      </c>
      <c r="G26" s="159">
        <v>29.06</v>
      </c>
      <c r="H26" s="35"/>
      <c r="I26" s="69"/>
      <c r="J26" s="158">
        <v>32.700000000000003</v>
      </c>
      <c r="K26" s="170">
        <f>+IF(ISERROR(J26-D26),"*",(J26-D26))</f>
        <v>-1.7316554946797638</v>
      </c>
      <c r="L26" s="209"/>
      <c r="M26" s="209"/>
      <c r="N26" s="67"/>
      <c r="P26" s="103"/>
      <c r="Q26" s="97"/>
      <c r="R26" s="97"/>
      <c r="S26" s="104"/>
      <c r="U26" s="95"/>
      <c r="V26" s="95"/>
      <c r="W26" s="95"/>
      <c r="X26" s="95"/>
      <c r="Y26" s="95"/>
      <c r="Z26" s="95"/>
      <c r="AA26" s="95"/>
      <c r="AB26" s="95"/>
      <c r="AC26" s="95"/>
      <c r="AD26" s="95"/>
      <c r="AE26" s="95"/>
      <c r="AF26" s="135"/>
    </row>
    <row r="27" spans="1:32" s="8" customFormat="1" ht="18" customHeight="1" thickBot="1" x14ac:dyDescent="0.3">
      <c r="A27" s="23"/>
      <c r="B27" s="30" t="s">
        <v>3</v>
      </c>
      <c r="C27" s="156">
        <v>41.074053829842491</v>
      </c>
      <c r="D27" s="155">
        <v>39.047140225226485</v>
      </c>
      <c r="E27" s="155">
        <v>45.21</v>
      </c>
      <c r="F27" s="154">
        <v>49.14</v>
      </c>
      <c r="G27" s="153">
        <v>45.8</v>
      </c>
      <c r="H27" s="35"/>
      <c r="I27" s="69"/>
      <c r="J27" s="152">
        <v>44.43</v>
      </c>
      <c r="K27" s="169">
        <f>+IF(ISERROR(J27-D27),"*",(J27-D27))</f>
        <v>5.3828597747735145</v>
      </c>
      <c r="L27" s="209"/>
      <c r="M27" s="209"/>
      <c r="N27" s="67"/>
      <c r="P27" s="103"/>
      <c r="Q27" s="97"/>
      <c r="R27" s="97"/>
      <c r="S27" s="104"/>
      <c r="U27" s="135"/>
      <c r="V27" s="135"/>
      <c r="W27" s="135"/>
      <c r="X27" s="135"/>
      <c r="Y27" s="135"/>
      <c r="Z27" s="135"/>
      <c r="AA27" s="135"/>
      <c r="AB27" s="135"/>
      <c r="AC27" s="135"/>
      <c r="AD27" s="135"/>
      <c r="AE27" s="135"/>
      <c r="AF27" s="135"/>
    </row>
    <row r="28" spans="1:32" ht="8.25" customHeight="1" thickBot="1" x14ac:dyDescent="0.3">
      <c r="A28" s="1"/>
      <c r="B28" s="32"/>
      <c r="C28" s="186"/>
      <c r="D28" s="186"/>
      <c r="E28" s="186"/>
      <c r="F28" s="186"/>
      <c r="G28" s="186"/>
      <c r="H28" s="36"/>
      <c r="I28" s="70"/>
      <c r="J28" s="186"/>
      <c r="K28" s="188"/>
      <c r="L28" s="213"/>
      <c r="M28" s="213"/>
      <c r="N28" s="9"/>
      <c r="P28" s="103"/>
      <c r="Q28" s="97"/>
      <c r="R28" s="97"/>
      <c r="S28" s="104"/>
      <c r="T28" s="8"/>
      <c r="U28" s="135"/>
      <c r="V28" s="135"/>
      <c r="W28" s="134"/>
      <c r="X28" s="134"/>
      <c r="Y28" s="134"/>
      <c r="Z28" s="134"/>
      <c r="AA28" s="134"/>
      <c r="AB28" s="134"/>
      <c r="AC28" s="134"/>
      <c r="AD28" s="134"/>
      <c r="AE28" s="134"/>
      <c r="AF28" s="134"/>
    </row>
    <row r="29" spans="1:32" s="8" customFormat="1" ht="18" customHeight="1" x14ac:dyDescent="0.25">
      <c r="A29" s="23"/>
      <c r="B29" s="31" t="s">
        <v>4</v>
      </c>
      <c r="C29" s="184">
        <v>67.165889417392549</v>
      </c>
      <c r="D29" s="183">
        <v>67.026840726640287</v>
      </c>
      <c r="E29" s="183">
        <v>66.88</v>
      </c>
      <c r="F29" s="182">
        <v>69.650000000000006</v>
      </c>
      <c r="G29" s="181">
        <v>67.150000000000006</v>
      </c>
      <c r="H29" s="35"/>
      <c r="I29" s="69"/>
      <c r="J29" s="180">
        <v>65.61</v>
      </c>
      <c r="K29" s="187">
        <f>+IF(ISERROR(J29-D29),"*",(J29-D29))</f>
        <v>-1.416840726640288</v>
      </c>
      <c r="L29" s="209"/>
      <c r="M29" s="209"/>
      <c r="N29" s="67"/>
      <c r="P29" s="101"/>
      <c r="Q29" s="96"/>
      <c r="R29" s="96"/>
      <c r="S29" s="102"/>
      <c r="T29" s="6"/>
      <c r="U29" s="134"/>
      <c r="V29" s="134"/>
      <c r="W29" s="135"/>
      <c r="X29" s="135"/>
      <c r="Y29" s="135"/>
      <c r="Z29" s="135"/>
      <c r="AA29" s="135"/>
      <c r="AB29" s="135"/>
      <c r="AC29" s="135"/>
      <c r="AD29" s="135"/>
      <c r="AE29" s="135"/>
      <c r="AF29" s="135"/>
    </row>
    <row r="30" spans="1:32" s="8" customFormat="1" ht="18" customHeight="1" thickBot="1" x14ac:dyDescent="0.3">
      <c r="A30" s="23"/>
      <c r="B30" s="30" t="s">
        <v>5</v>
      </c>
      <c r="C30" s="156">
        <v>32.834079570167582</v>
      </c>
      <c r="D30" s="155">
        <v>32.973120710482448</v>
      </c>
      <c r="E30" s="155">
        <v>33.119999999999997</v>
      </c>
      <c r="F30" s="154">
        <v>30.35</v>
      </c>
      <c r="G30" s="153">
        <v>32.85</v>
      </c>
      <c r="H30" s="35"/>
      <c r="I30" s="69"/>
      <c r="J30" s="152">
        <v>34.39</v>
      </c>
      <c r="K30" s="169">
        <f>+IF(ISERROR(J30-D30),"*",(J30-D30))</f>
        <v>1.4168792895175528</v>
      </c>
      <c r="L30" s="209"/>
      <c r="M30" s="209"/>
      <c r="N30" s="67"/>
      <c r="P30" s="105"/>
      <c r="Q30" s="106"/>
      <c r="R30" s="106"/>
      <c r="S30" s="107"/>
      <c r="U30" s="135"/>
      <c r="V30" s="135"/>
      <c r="W30" s="135"/>
      <c r="X30" s="135"/>
      <c r="Y30" s="135"/>
      <c r="Z30" s="135"/>
      <c r="AA30" s="135"/>
      <c r="AB30" s="135"/>
      <c r="AC30" s="135"/>
      <c r="AD30" s="135"/>
      <c r="AE30" s="135"/>
      <c r="AF30" s="135"/>
    </row>
    <row r="31" spans="1:32" ht="12.95" customHeight="1" x14ac:dyDescent="0.25">
      <c r="A31"/>
      <c r="B31" s="43"/>
      <c r="C31"/>
      <c r="D31"/>
      <c r="E31"/>
      <c r="F31"/>
      <c r="G31"/>
      <c r="H31"/>
      <c r="I31" s="9"/>
      <c r="J31"/>
      <c r="K31"/>
      <c r="L31" s="9"/>
      <c r="M31" s="9"/>
      <c r="N31" s="9"/>
      <c r="P31" s="8"/>
      <c r="Q31" s="8"/>
      <c r="R31" s="8"/>
      <c r="S31" s="8"/>
      <c r="T31" s="8"/>
      <c r="U31" s="135"/>
      <c r="V31" s="135"/>
      <c r="W31" s="134"/>
      <c r="X31" s="134"/>
      <c r="Y31" s="134"/>
      <c r="Z31" s="134"/>
      <c r="AA31" s="134"/>
      <c r="AB31" s="134"/>
      <c r="AC31" s="134"/>
      <c r="AD31" s="134"/>
      <c r="AE31" s="134"/>
      <c r="AF31" s="134"/>
    </row>
    <row r="32" spans="1:32" ht="12.95" customHeight="1" x14ac:dyDescent="0.25">
      <c r="A32" s="1"/>
      <c r="B32" s="44"/>
      <c r="C32" s="147"/>
      <c r="D32" s="147"/>
      <c r="E32" s="147"/>
      <c r="F32" s="147"/>
      <c r="G32" s="147"/>
      <c r="H32"/>
      <c r="I32" s="9"/>
      <c r="J32" s="147"/>
      <c r="K32" s="147"/>
      <c r="L32" s="128"/>
      <c r="M32" s="147"/>
      <c r="N32" s="9"/>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168">
        <v>1.7395066331763058</v>
      </c>
      <c r="D35" s="167">
        <v>1.1151372255172045</v>
      </c>
      <c r="E35" s="167">
        <v>0.94</v>
      </c>
      <c r="F35" s="166">
        <v>1.03</v>
      </c>
      <c r="G35" s="165">
        <v>1.64</v>
      </c>
      <c r="H35" s="35"/>
      <c r="I35" s="69"/>
      <c r="J35" s="164">
        <v>0.94</v>
      </c>
      <c r="K35" s="163">
        <f>+IF(ISERROR(J35/D35-1),"*",(J35/D35-1))</f>
        <v>-0.15705441582400348</v>
      </c>
      <c r="L35" s="207"/>
      <c r="M35" s="207"/>
      <c r="N35" s="67"/>
      <c r="P35" s="6"/>
      <c r="Q35" s="6"/>
      <c r="R35" s="6"/>
      <c r="S35" s="6"/>
      <c r="T35" s="6"/>
      <c r="U35" s="6"/>
      <c r="V35" s="6"/>
    </row>
    <row r="36" spans="1:22" s="8" customFormat="1" ht="18" customHeight="1" x14ac:dyDescent="0.25">
      <c r="A36" s="23"/>
      <c r="B36" s="29" t="s">
        <v>0</v>
      </c>
      <c r="C36" s="162">
        <v>2.6220094779697485</v>
      </c>
      <c r="D36" s="161">
        <v>1.6442713516543876</v>
      </c>
      <c r="E36" s="161">
        <v>0.69</v>
      </c>
      <c r="F36" s="160">
        <v>1.5</v>
      </c>
      <c r="G36" s="159">
        <v>2.4900000000000002</v>
      </c>
      <c r="H36" s="35"/>
      <c r="I36" s="69"/>
      <c r="J36" s="158">
        <v>1.1299999999999999</v>
      </c>
      <c r="K36" s="157">
        <f>+IF(ISERROR(J36/D36-1),"*",(J36/D36-1))</f>
        <v>-0.31276550013290227</v>
      </c>
      <c r="L36" s="205"/>
      <c r="M36" s="205"/>
      <c r="N36" s="67"/>
    </row>
    <row r="37" spans="1:22" s="8" customFormat="1" ht="18" customHeight="1" x14ac:dyDescent="0.25">
      <c r="A37" s="23"/>
      <c r="B37" s="29" t="s">
        <v>1</v>
      </c>
      <c r="C37" s="162">
        <v>1.7338419179834035</v>
      </c>
      <c r="D37" s="161">
        <v>1.0953589977148155</v>
      </c>
      <c r="E37" s="161">
        <v>0.76</v>
      </c>
      <c r="F37" s="160">
        <v>0.98</v>
      </c>
      <c r="G37" s="159">
        <v>1.61</v>
      </c>
      <c r="H37" s="35"/>
      <c r="I37" s="69"/>
      <c r="J37" s="158">
        <v>0.92</v>
      </c>
      <c r="K37" s="157">
        <f>+IF(ISERROR(J37/D37-1),"*",(J37/D37-1))</f>
        <v>-0.16009271670809011</v>
      </c>
      <c r="L37" s="205"/>
      <c r="M37" s="205"/>
      <c r="N37" s="67"/>
    </row>
    <row r="38" spans="1:22" s="8" customFormat="1" ht="18" customHeight="1" x14ac:dyDescent="0.25">
      <c r="A38" s="23"/>
      <c r="B38" s="29" t="s">
        <v>2</v>
      </c>
      <c r="C38" s="162">
        <v>1.5946735705054047</v>
      </c>
      <c r="D38" s="161">
        <v>0.95501996242931486</v>
      </c>
      <c r="E38" s="161">
        <v>0.67</v>
      </c>
      <c r="F38" s="160">
        <v>0.82</v>
      </c>
      <c r="G38" s="159">
        <v>1.56</v>
      </c>
      <c r="H38" s="35"/>
      <c r="I38" s="69"/>
      <c r="J38" s="158">
        <v>0.86</v>
      </c>
      <c r="K38" s="157">
        <f>+IF(ISERROR(J38/D38-1),"*",(J38/D38-1))</f>
        <v>-9.9495263101736175E-2</v>
      </c>
      <c r="L38" s="205"/>
      <c r="M38" s="205"/>
      <c r="N38" s="67"/>
    </row>
    <row r="39" spans="1:22" s="8" customFormat="1" ht="18" customHeight="1" thickBot="1" x14ac:dyDescent="0.3">
      <c r="A39" s="23"/>
      <c r="B39" s="30" t="s">
        <v>3</v>
      </c>
      <c r="C39" s="156">
        <v>1.6033481190185306</v>
      </c>
      <c r="D39" s="155">
        <v>1.1365292974147849</v>
      </c>
      <c r="E39" s="155">
        <v>0.88</v>
      </c>
      <c r="F39" s="154">
        <v>1.08</v>
      </c>
      <c r="G39" s="153">
        <v>1.43</v>
      </c>
      <c r="H39" s="35"/>
      <c r="I39" s="69"/>
      <c r="J39" s="152">
        <v>0.96</v>
      </c>
      <c r="K39" s="151">
        <f>+IF(ISERROR(J39/D39-1),"*",(J39/D39-1))</f>
        <v>-0.15532313844995349</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4">
        <v>1.8776875391966381</v>
      </c>
      <c r="D41" s="183">
        <v>1.2224475626753315</v>
      </c>
      <c r="E41" s="183">
        <v>0.83</v>
      </c>
      <c r="F41" s="182">
        <v>1.1299999999999999</v>
      </c>
      <c r="G41" s="181">
        <v>1.63</v>
      </c>
      <c r="H41" s="35"/>
      <c r="I41" s="69"/>
      <c r="J41" s="180">
        <v>0.99</v>
      </c>
      <c r="K41" s="179">
        <f>+IF(ISERROR(J41/D41-1),"*",(J41/D41-1))</f>
        <v>-0.19014931173539995</v>
      </c>
      <c r="L41" s="205"/>
      <c r="M41" s="177"/>
      <c r="N41" s="67"/>
    </row>
    <row r="42" spans="1:22" s="8" customFormat="1" ht="18" customHeight="1" thickBot="1" x14ac:dyDescent="0.3">
      <c r="A42" s="23"/>
      <c r="B42" s="30" t="s">
        <v>5</v>
      </c>
      <c r="C42" s="156">
        <v>1.5653758897933658</v>
      </c>
      <c r="D42" s="155">
        <v>0.97495492451645216</v>
      </c>
      <c r="E42" s="155">
        <v>0.71</v>
      </c>
      <c r="F42" s="154">
        <v>0.89</v>
      </c>
      <c r="G42" s="153">
        <v>1.65</v>
      </c>
      <c r="H42" s="35"/>
      <c r="I42" s="69"/>
      <c r="J42" s="152">
        <v>0.87</v>
      </c>
      <c r="K42" s="151">
        <f>+IF(ISERROR(J42/D42-1),"*",(J42/D42-1))</f>
        <v>-0.1076510532715208</v>
      </c>
      <c r="L42" s="205"/>
      <c r="M42" s="177"/>
      <c r="N42" s="67"/>
      <c r="P42" s="6"/>
      <c r="Q42" s="6"/>
      <c r="R42" s="6"/>
      <c r="S42" s="6"/>
      <c r="T42" s="6"/>
      <c r="U42" s="6"/>
      <c r="V42" s="6"/>
    </row>
    <row r="43" spans="1:22" ht="12.95" customHeight="1" x14ac:dyDescent="0.25">
      <c r="A43" s="1"/>
      <c r="B43" s="44"/>
      <c r="C43" s="38"/>
      <c r="D43" s="38"/>
      <c r="E43" s="38"/>
      <c r="F43" s="38"/>
      <c r="G43" s="38"/>
      <c r="H43" s="36"/>
      <c r="I43" s="70"/>
      <c r="J43" s="38"/>
      <c r="K43" s="38"/>
      <c r="L43" s="129"/>
      <c r="M43" s="38"/>
      <c r="N43" s="9"/>
      <c r="P43" s="8"/>
      <c r="Q43" s="8"/>
      <c r="R43" s="8"/>
      <c r="S43" s="8"/>
      <c r="T43" s="8"/>
      <c r="U43" s="8"/>
      <c r="V43" s="8"/>
    </row>
    <row r="44" spans="1:22" ht="12.95" customHeight="1" x14ac:dyDescent="0.25">
      <c r="A44" s="1"/>
      <c r="B44" s="44"/>
      <c r="C44" s="38"/>
      <c r="D44" s="38"/>
      <c r="E44" s="38"/>
      <c r="F44" s="38"/>
      <c r="G44" s="38"/>
      <c r="H44" s="36"/>
      <c r="I44" s="70"/>
      <c r="J44" s="38"/>
      <c r="K44" s="38"/>
      <c r="L44" s="129"/>
      <c r="M44" s="38"/>
      <c r="N44" s="9"/>
      <c r="P44" s="8"/>
      <c r="Q44" s="8"/>
      <c r="R44" s="8"/>
      <c r="S44" s="8"/>
      <c r="T44" s="8"/>
      <c r="U44" s="8"/>
      <c r="V44" s="8"/>
    </row>
    <row r="45" spans="1:22" ht="24.75" customHeight="1" x14ac:dyDescent="0.25">
      <c r="A45" s="1"/>
      <c r="B45" s="12"/>
      <c r="C45" s="13"/>
      <c r="D45" s="13"/>
      <c r="E45" s="13"/>
      <c r="F45" s="13"/>
      <c r="G45" s="13"/>
      <c r="H45" s="9"/>
      <c r="I45" s="9"/>
      <c r="J45" s="13"/>
      <c r="K45" s="13"/>
      <c r="L45" s="13"/>
      <c r="M45" s="13"/>
      <c r="N45" s="9"/>
      <c r="P45" s="8"/>
      <c r="Q45" s="8"/>
      <c r="R45" s="8"/>
      <c r="S45" s="8"/>
      <c r="T45" s="8"/>
      <c r="U45" s="8"/>
      <c r="V45" s="8"/>
    </row>
    <row r="46" spans="1:22" ht="27.75" customHeight="1" thickBot="1" x14ac:dyDescent="0.3">
      <c r="A46" s="1"/>
      <c r="B46" s="12"/>
      <c r="C46" s="13"/>
      <c r="D46" s="13"/>
      <c r="E46" s="13"/>
      <c r="F46" s="13"/>
      <c r="G46" s="13"/>
      <c r="H46" s="9"/>
      <c r="I46" s="9"/>
      <c r="J46" s="13"/>
      <c r="K46" s="13"/>
      <c r="L46" s="13"/>
      <c r="M46" s="13"/>
      <c r="N46" s="9"/>
    </row>
    <row r="47" spans="1:22"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2" s="8" customFormat="1" ht="18" customHeight="1" x14ac:dyDescent="0.25">
      <c r="A48" s="23"/>
      <c r="B48" s="26" t="s">
        <v>6</v>
      </c>
      <c r="C48" s="176">
        <v>100</v>
      </c>
      <c r="D48" s="175">
        <v>100</v>
      </c>
      <c r="E48" s="175">
        <v>100</v>
      </c>
      <c r="F48" s="174">
        <v>100</v>
      </c>
      <c r="G48" s="173">
        <v>100</v>
      </c>
      <c r="H48" s="5"/>
      <c r="I48" s="67"/>
      <c r="J48" s="172">
        <v>100</v>
      </c>
      <c r="K48" s="171">
        <f t="shared" ref="K48:K56" si="3">+IF(ISERROR(J48-D48),"*",(J48-D48))</f>
        <v>0</v>
      </c>
      <c r="L48" s="211"/>
      <c r="M48" s="210"/>
      <c r="N48" s="67"/>
      <c r="P48" s="6"/>
      <c r="Q48" s="6"/>
      <c r="R48" s="6"/>
      <c r="S48" s="6"/>
      <c r="T48" s="6"/>
      <c r="U48" s="6"/>
      <c r="V48" s="6"/>
    </row>
    <row r="49" spans="1:22" s="8" customFormat="1" ht="18" customHeight="1" x14ac:dyDescent="0.25">
      <c r="A49" s="23"/>
      <c r="B49" s="24" t="s">
        <v>7</v>
      </c>
      <c r="C49" s="162">
        <v>6.8021918041874549</v>
      </c>
      <c r="D49" s="161">
        <v>6.4420424056679719</v>
      </c>
      <c r="E49" s="161">
        <v>6.89</v>
      </c>
      <c r="F49" s="160">
        <v>6.85</v>
      </c>
      <c r="G49" s="159">
        <v>6.04</v>
      </c>
      <c r="H49" s="5"/>
      <c r="I49" s="67"/>
      <c r="J49" s="158">
        <v>5.95</v>
      </c>
      <c r="K49" s="170">
        <f t="shared" si="3"/>
        <v>-0.49204240566797175</v>
      </c>
      <c r="L49" s="209"/>
      <c r="M49" s="209"/>
      <c r="N49" s="67"/>
      <c r="P49" s="6"/>
      <c r="Q49" s="6"/>
      <c r="R49" s="6"/>
      <c r="S49" s="6"/>
      <c r="T49" s="6"/>
      <c r="U49" s="6"/>
      <c r="V49" s="6"/>
    </row>
    <row r="50" spans="1:22" s="8" customFormat="1" ht="18" customHeight="1" x14ac:dyDescent="0.25">
      <c r="A50" s="23"/>
      <c r="B50" s="24" t="s">
        <v>8</v>
      </c>
      <c r="C50" s="162">
        <v>12.061466655812312</v>
      </c>
      <c r="D50" s="161">
        <v>11.365935675192597</v>
      </c>
      <c r="E50" s="161">
        <v>12</v>
      </c>
      <c r="F50" s="160">
        <v>11.92</v>
      </c>
      <c r="G50" s="159">
        <v>13.05</v>
      </c>
      <c r="H50" s="35"/>
      <c r="I50" s="69"/>
      <c r="J50" s="158">
        <v>12.86</v>
      </c>
      <c r="K50" s="170">
        <f t="shared" si="3"/>
        <v>1.4940643248074021</v>
      </c>
      <c r="L50" s="209"/>
      <c r="M50" s="208"/>
      <c r="N50" s="67"/>
    </row>
    <row r="51" spans="1:22" s="8" customFormat="1" ht="18" customHeight="1" x14ac:dyDescent="0.25">
      <c r="A51" s="23"/>
      <c r="B51" s="24" t="s">
        <v>9</v>
      </c>
      <c r="C51" s="162">
        <v>12.881582874930706</v>
      </c>
      <c r="D51" s="161">
        <v>12.875807289733501</v>
      </c>
      <c r="E51" s="161">
        <v>12.8</v>
      </c>
      <c r="F51" s="160">
        <v>11.04</v>
      </c>
      <c r="G51" s="159">
        <v>11.17</v>
      </c>
      <c r="H51" s="35"/>
      <c r="I51" s="69"/>
      <c r="J51" s="158">
        <v>11.96</v>
      </c>
      <c r="K51" s="170">
        <f t="shared" si="3"/>
        <v>-0.91580728973350034</v>
      </c>
      <c r="L51" s="209"/>
      <c r="M51" s="208"/>
      <c r="N51" s="67"/>
    </row>
    <row r="52" spans="1:22" s="8" customFormat="1" ht="18" customHeight="1" x14ac:dyDescent="0.25">
      <c r="A52" s="23"/>
      <c r="B52" s="24" t="s">
        <v>10</v>
      </c>
      <c r="C52" s="162">
        <v>23.33507002996577</v>
      </c>
      <c r="D52" s="161">
        <v>25.174781420791369</v>
      </c>
      <c r="E52" s="161">
        <v>25.03</v>
      </c>
      <c r="F52" s="160">
        <v>25.81</v>
      </c>
      <c r="G52" s="159">
        <v>24.13</v>
      </c>
      <c r="H52" s="35"/>
      <c r="I52" s="69"/>
      <c r="J52" s="158">
        <v>23.14</v>
      </c>
      <c r="K52" s="170">
        <f t="shared" si="3"/>
        <v>-2.0347814207913686</v>
      </c>
      <c r="L52" s="209"/>
      <c r="M52" s="208"/>
      <c r="N52" s="67"/>
    </row>
    <row r="53" spans="1:22" s="8" customFormat="1" ht="18" customHeight="1" x14ac:dyDescent="0.25">
      <c r="A53" s="23"/>
      <c r="B53" s="24" t="s">
        <v>11</v>
      </c>
      <c r="C53" s="162">
        <v>11.966250712316977</v>
      </c>
      <c r="D53" s="161">
        <v>10.497750338148231</v>
      </c>
      <c r="E53" s="161">
        <v>10.220000000000001</v>
      </c>
      <c r="F53" s="160">
        <v>10.79</v>
      </c>
      <c r="G53" s="159">
        <v>11.02</v>
      </c>
      <c r="H53" s="35"/>
      <c r="I53" s="69"/>
      <c r="J53" s="158">
        <v>11.73</v>
      </c>
      <c r="K53" s="170">
        <f t="shared" si="3"/>
        <v>1.2322496618517693</v>
      </c>
      <c r="L53" s="209"/>
      <c r="M53" s="208"/>
      <c r="N53" s="67"/>
    </row>
    <row r="54" spans="1:22" s="8" customFormat="1" ht="18" customHeight="1" x14ac:dyDescent="0.25">
      <c r="A54" s="23"/>
      <c r="B54" s="24" t="s">
        <v>12</v>
      </c>
      <c r="C54" s="162">
        <v>10.47038118165149</v>
      </c>
      <c r="D54" s="161">
        <v>11.752962352027009</v>
      </c>
      <c r="E54" s="161">
        <v>11.28</v>
      </c>
      <c r="F54" s="160">
        <v>9.75</v>
      </c>
      <c r="G54" s="159">
        <v>9.69</v>
      </c>
      <c r="H54" s="35"/>
      <c r="I54" s="69"/>
      <c r="J54" s="158">
        <v>11.44</v>
      </c>
      <c r="K54" s="170">
        <f t="shared" si="3"/>
        <v>-0.31296235202700906</v>
      </c>
      <c r="L54" s="209"/>
      <c r="M54" s="208"/>
      <c r="N54" s="67"/>
    </row>
    <row r="55" spans="1:22" s="8" customFormat="1" ht="18" customHeight="1" x14ac:dyDescent="0.25">
      <c r="A55" s="23"/>
      <c r="B55" s="24" t="s">
        <v>13</v>
      </c>
      <c r="C55" s="162">
        <v>12.507123169781478</v>
      </c>
      <c r="D55" s="161">
        <v>11.429284841800616</v>
      </c>
      <c r="E55" s="161">
        <v>12.25</v>
      </c>
      <c r="F55" s="160">
        <v>13.88</v>
      </c>
      <c r="G55" s="159">
        <v>14.89</v>
      </c>
      <c r="H55" s="35"/>
      <c r="I55" s="69"/>
      <c r="J55" s="158">
        <v>12.87</v>
      </c>
      <c r="K55" s="170">
        <f t="shared" si="3"/>
        <v>1.4407151581993833</v>
      </c>
      <c r="L55" s="209"/>
      <c r="M55" s="208"/>
      <c r="N55" s="67"/>
    </row>
    <row r="56" spans="1:22" s="8" customFormat="1" ht="18" customHeight="1" thickBot="1" x14ac:dyDescent="0.3">
      <c r="A56" s="23"/>
      <c r="B56" s="25" t="s">
        <v>14</v>
      </c>
      <c r="C56" s="156">
        <v>9.9759033342249399</v>
      </c>
      <c r="D56" s="155">
        <v>10.461395185617588</v>
      </c>
      <c r="E56" s="155">
        <v>9.5399999999999991</v>
      </c>
      <c r="F56" s="154">
        <v>9.9600000000000009</v>
      </c>
      <c r="G56" s="153">
        <v>10.01</v>
      </c>
      <c r="H56" s="35"/>
      <c r="I56" s="69"/>
      <c r="J56" s="152">
        <v>10.06</v>
      </c>
      <c r="K56" s="169">
        <f t="shared" si="3"/>
        <v>-0.40139518561758791</v>
      </c>
      <c r="L56" s="209"/>
      <c r="M56" s="208"/>
      <c r="N56" s="67"/>
    </row>
    <row r="57" spans="1:22" ht="12.95" customHeight="1" x14ac:dyDescent="0.25">
      <c r="A57" s="1"/>
      <c r="B57" s="44"/>
      <c r="C57" s="38"/>
      <c r="D57" s="38"/>
      <c r="E57" s="38"/>
      <c r="F57" s="38"/>
      <c r="G57" s="38"/>
      <c r="H57" s="36"/>
      <c r="I57" s="70"/>
      <c r="J57" s="38"/>
      <c r="K57" s="38"/>
      <c r="L57" s="129"/>
      <c r="M57" s="38"/>
      <c r="N57" s="9"/>
      <c r="P57" s="8"/>
      <c r="Q57" s="8"/>
      <c r="R57" s="8"/>
      <c r="S57" s="8"/>
      <c r="T57" s="8"/>
      <c r="U57" s="8"/>
      <c r="V57" s="8"/>
    </row>
    <row r="58" spans="1:22" ht="12.95" customHeight="1" x14ac:dyDescent="0.25">
      <c r="A58" s="1"/>
      <c r="B58" s="44"/>
      <c r="C58" s="38"/>
      <c r="D58" s="38"/>
      <c r="E58" s="38"/>
      <c r="F58" s="38"/>
      <c r="G58" s="38"/>
      <c r="H58" s="36"/>
      <c r="I58" s="70"/>
      <c r="J58" s="38"/>
      <c r="K58" s="38"/>
      <c r="L58" s="129"/>
      <c r="M58" s="38"/>
      <c r="N58" s="9"/>
      <c r="P58" s="8"/>
      <c r="Q58" s="8"/>
      <c r="R58" s="8"/>
      <c r="S58" s="8"/>
      <c r="T58" s="8"/>
      <c r="U58" s="8"/>
      <c r="V58" s="8"/>
    </row>
    <row r="59" spans="1:22"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2"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2" s="8" customFormat="1" ht="18" customHeight="1" x14ac:dyDescent="0.25">
      <c r="A61" s="23"/>
      <c r="B61" s="26" t="s">
        <v>6</v>
      </c>
      <c r="C61" s="168">
        <v>1.7395066331763058</v>
      </c>
      <c r="D61" s="167">
        <v>1.1151372255172045</v>
      </c>
      <c r="E61" s="167">
        <v>0.94</v>
      </c>
      <c r="F61" s="166">
        <v>1.03</v>
      </c>
      <c r="G61" s="165">
        <v>1.64</v>
      </c>
      <c r="H61" s="5"/>
      <c r="I61" s="67"/>
      <c r="J61" s="164">
        <v>0.94</v>
      </c>
      <c r="K61" s="163">
        <f t="shared" ref="K61:K69" si="4">+IF(ISERROR(J61/D61-1),"*",(J61/D61-1))</f>
        <v>-0.15705441582400348</v>
      </c>
      <c r="L61" s="207"/>
      <c r="M61" s="206"/>
      <c r="N61" s="67"/>
      <c r="P61" s="6"/>
      <c r="Q61" s="6"/>
      <c r="R61" s="6"/>
      <c r="S61" s="6"/>
      <c r="T61" s="6"/>
      <c r="U61" s="6"/>
      <c r="V61" s="6"/>
    </row>
    <row r="62" spans="1:22" s="8" customFormat="1" ht="18" customHeight="1" x14ac:dyDescent="0.25">
      <c r="A62" s="23"/>
      <c r="B62" s="24" t="s">
        <v>7</v>
      </c>
      <c r="C62" s="162">
        <v>1.7078795112432634</v>
      </c>
      <c r="D62" s="161">
        <v>1.0612507112279521</v>
      </c>
      <c r="E62" s="161">
        <v>0.72</v>
      </c>
      <c r="F62" s="160">
        <v>1.1399999999999999</v>
      </c>
      <c r="G62" s="159">
        <v>1.63</v>
      </c>
      <c r="H62" s="35"/>
      <c r="I62" s="69"/>
      <c r="J62" s="158">
        <v>1</v>
      </c>
      <c r="K62" s="157">
        <f t="shared" si="4"/>
        <v>-5.7715590274686535E-2</v>
      </c>
      <c r="L62" s="205"/>
      <c r="M62" s="205"/>
      <c r="N62" s="67"/>
      <c r="P62" s="6"/>
      <c r="Q62" s="6"/>
      <c r="R62" s="6"/>
      <c r="S62" s="6"/>
      <c r="T62" s="6"/>
      <c r="U62" s="6"/>
      <c r="V62" s="6"/>
    </row>
    <row r="63" spans="1:22" s="8" customFormat="1" ht="18" customHeight="1" x14ac:dyDescent="0.25">
      <c r="A63" s="23"/>
      <c r="B63" s="24" t="s">
        <v>8</v>
      </c>
      <c r="C63" s="162">
        <v>1.9505847803250107</v>
      </c>
      <c r="D63" s="161">
        <v>1.249534792607359</v>
      </c>
      <c r="E63" s="161">
        <v>0.45</v>
      </c>
      <c r="F63" s="160">
        <v>0.96</v>
      </c>
      <c r="G63" s="159">
        <v>1.64</v>
      </c>
      <c r="H63" s="35"/>
      <c r="I63" s="69"/>
      <c r="J63" s="158">
        <v>0.9</v>
      </c>
      <c r="K63" s="157">
        <f t="shared" si="4"/>
        <v>-0.27973194077933383</v>
      </c>
      <c r="L63" s="205"/>
      <c r="M63" s="177"/>
      <c r="N63" s="67"/>
    </row>
    <row r="64" spans="1:22" s="8" customFormat="1" ht="18" customHeight="1" x14ac:dyDescent="0.25">
      <c r="A64" s="23"/>
      <c r="B64" s="24" t="s">
        <v>9</v>
      </c>
      <c r="C64" s="162">
        <v>1.6149309310685447</v>
      </c>
      <c r="D64" s="161">
        <v>1.0265478027843695</v>
      </c>
      <c r="E64" s="161">
        <v>0.37</v>
      </c>
      <c r="F64" s="160">
        <v>0.87</v>
      </c>
      <c r="G64" s="159">
        <v>1.36</v>
      </c>
      <c r="H64" s="35"/>
      <c r="I64" s="69"/>
      <c r="J64" s="158">
        <v>0.83</v>
      </c>
      <c r="K64" s="157">
        <f t="shared" si="4"/>
        <v>-0.19146483217952515</v>
      </c>
      <c r="L64" s="205"/>
      <c r="M64" s="177"/>
      <c r="N64" s="67"/>
    </row>
    <row r="65" spans="1:22" s="8" customFormat="1" ht="18" customHeight="1" x14ac:dyDescent="0.25">
      <c r="A65" s="23"/>
      <c r="B65" s="24" t="s">
        <v>10</v>
      </c>
      <c r="C65" s="162">
        <v>1.7574832339989268</v>
      </c>
      <c r="D65" s="161">
        <v>1.0964114557498115</v>
      </c>
      <c r="E65" s="161">
        <v>0.82</v>
      </c>
      <c r="F65" s="160">
        <v>1.21</v>
      </c>
      <c r="G65" s="159">
        <v>1.84</v>
      </c>
      <c r="H65" s="35"/>
      <c r="I65" s="69"/>
      <c r="J65" s="158">
        <v>0.88</v>
      </c>
      <c r="K65" s="157">
        <f t="shared" si="4"/>
        <v>-0.19738160762084744</v>
      </c>
      <c r="L65" s="205"/>
      <c r="M65" s="177"/>
      <c r="N65" s="67"/>
    </row>
    <row r="66" spans="1:22" s="8" customFormat="1" ht="18" customHeight="1" x14ac:dyDescent="0.25">
      <c r="A66" s="23"/>
      <c r="B66" s="24" t="s">
        <v>11</v>
      </c>
      <c r="C66" s="162">
        <v>2.1102896598221181</v>
      </c>
      <c r="D66" s="161">
        <v>1.1703029584454969</v>
      </c>
      <c r="E66" s="161">
        <v>0.89</v>
      </c>
      <c r="F66" s="160">
        <v>0.99</v>
      </c>
      <c r="G66" s="159">
        <v>1.94</v>
      </c>
      <c r="H66" s="35"/>
      <c r="I66" s="69"/>
      <c r="J66" s="158">
        <v>1.1599999999999999</v>
      </c>
      <c r="K66" s="157">
        <f t="shared" si="4"/>
        <v>-8.8036677777713068E-3</v>
      </c>
      <c r="L66" s="205"/>
      <c r="M66" s="177"/>
      <c r="N66" s="67"/>
    </row>
    <row r="67" spans="1:22" s="8" customFormat="1" ht="18" customHeight="1" x14ac:dyDescent="0.25">
      <c r="A67" s="23"/>
      <c r="B67" s="24" t="s">
        <v>12</v>
      </c>
      <c r="C67" s="162">
        <v>1.6157011506212269</v>
      </c>
      <c r="D67" s="161">
        <v>1.0651736356605359</v>
      </c>
      <c r="E67" s="161">
        <v>0.67</v>
      </c>
      <c r="F67" s="160">
        <v>1.04</v>
      </c>
      <c r="G67" s="159">
        <v>1.35</v>
      </c>
      <c r="H67" s="35"/>
      <c r="I67" s="69"/>
      <c r="J67" s="158">
        <v>0.93</v>
      </c>
      <c r="K67" s="157">
        <f t="shared" si="4"/>
        <v>-0.12690291153959321</v>
      </c>
      <c r="L67" s="205"/>
      <c r="M67" s="177"/>
      <c r="N67" s="67"/>
    </row>
    <row r="68" spans="1:22" s="8" customFormat="1" ht="18" customHeight="1" x14ac:dyDescent="0.25">
      <c r="A68" s="23"/>
      <c r="B68" s="24" t="s">
        <v>13</v>
      </c>
      <c r="C68" s="162">
        <v>1.5993894839167531</v>
      </c>
      <c r="D68" s="161">
        <v>1.1414860597007643</v>
      </c>
      <c r="E68" s="161">
        <v>0.62</v>
      </c>
      <c r="F68" s="160">
        <v>0.91</v>
      </c>
      <c r="G68" s="159">
        <v>1.83</v>
      </c>
      <c r="H68" s="35"/>
      <c r="I68" s="69"/>
      <c r="J68" s="158">
        <v>0.96</v>
      </c>
      <c r="K68" s="157">
        <f t="shared" si="4"/>
        <v>-0.15899104343713155</v>
      </c>
      <c r="L68" s="205"/>
      <c r="M68" s="177"/>
      <c r="N68" s="67"/>
    </row>
    <row r="69" spans="1:22" s="8" customFormat="1" ht="18" customHeight="1" thickBot="1" x14ac:dyDescent="0.3">
      <c r="A69" s="23"/>
      <c r="B69" s="25" t="s">
        <v>14</v>
      </c>
      <c r="C69" s="156">
        <v>1.4431081378602852</v>
      </c>
      <c r="D69" s="155">
        <v>1.1269461415793864</v>
      </c>
      <c r="E69" s="155">
        <v>0.45</v>
      </c>
      <c r="F69" s="154">
        <v>0.98</v>
      </c>
      <c r="G69" s="153">
        <v>1.32</v>
      </c>
      <c r="H69" s="35"/>
      <c r="I69" s="69"/>
      <c r="J69" s="152">
        <v>0.94</v>
      </c>
      <c r="K69" s="151">
        <f t="shared" si="4"/>
        <v>-0.16588737889229221</v>
      </c>
      <c r="L69" s="205"/>
      <c r="M69" s="177"/>
      <c r="N69" s="67"/>
    </row>
    <row r="70" spans="1:22" ht="12.95" customHeight="1" x14ac:dyDescent="0.25">
      <c r="A70" s="1"/>
      <c r="B70" s="44"/>
      <c r="C70" s="38"/>
      <c r="D70" s="38"/>
      <c r="E70" s="38"/>
      <c r="F70" s="38"/>
      <c r="G70" s="38"/>
      <c r="H70" s="36"/>
      <c r="I70" s="70"/>
      <c r="J70" s="38"/>
      <c r="K70" s="38"/>
      <c r="L70" s="129"/>
      <c r="M70" s="38"/>
      <c r="N70" s="9"/>
      <c r="P70" s="8"/>
      <c r="Q70" s="8"/>
      <c r="R70" s="8"/>
      <c r="S70" s="8"/>
      <c r="T70" s="8"/>
      <c r="U70" s="8"/>
      <c r="V70" s="8"/>
    </row>
    <row r="71" spans="1:22" ht="15.75" x14ac:dyDescent="0.25">
      <c r="P71" s="8"/>
      <c r="Q71" s="8"/>
      <c r="R71" s="8"/>
      <c r="S71" s="8"/>
      <c r="T71" s="8"/>
      <c r="U71" s="8"/>
      <c r="V71" s="8"/>
    </row>
  </sheetData>
  <conditionalFormatting sqref="L22:M22">
    <cfRule type="cellIs" dxfId="515" priority="18" operator="between">
      <formula>-0.01</formula>
      <formula>0.01</formula>
    </cfRule>
  </conditionalFormatting>
  <conditionalFormatting sqref="W15 K48:M56 K23:M30">
    <cfRule type="cellIs" dxfId="514" priority="15" operator="lessThan">
      <formula>-0.01</formula>
    </cfRule>
    <cfRule type="cellIs" dxfId="513" priority="16" operator="greaterThan">
      <formula>0.01</formula>
    </cfRule>
    <cfRule type="cellIs" dxfId="512" priority="17" operator="between">
      <formula>-0.01</formula>
      <formula>0.01</formula>
    </cfRule>
  </conditionalFormatting>
  <conditionalFormatting sqref="K6:L16">
    <cfRule type="cellIs" dxfId="511" priority="12" operator="equal">
      <formula>0</formula>
    </cfRule>
    <cfRule type="cellIs" dxfId="510" priority="13" operator="lessThanOrEqual">
      <formula>0.001</formula>
    </cfRule>
    <cfRule type="cellIs" dxfId="509" priority="14" operator="greaterThanOrEqual">
      <formula>0.001</formula>
    </cfRule>
  </conditionalFormatting>
  <conditionalFormatting sqref="K61:M69">
    <cfRule type="cellIs" dxfId="508" priority="9" operator="greaterThanOrEqual">
      <formula>0.001</formula>
    </cfRule>
    <cfRule type="cellIs" dxfId="507" priority="10" operator="lessThanOrEqual">
      <formula>0.001</formula>
    </cfRule>
    <cfRule type="cellIs" dxfId="506" priority="11" operator="equal">
      <formula>0</formula>
    </cfRule>
  </conditionalFormatting>
  <conditionalFormatting sqref="K40:M40">
    <cfRule type="cellIs" dxfId="505" priority="7" operator="lessThan">
      <formula>0.02</formula>
    </cfRule>
    <cfRule type="cellIs" dxfId="504" priority="8" operator="greaterThan">
      <formula>0.02</formula>
    </cfRule>
  </conditionalFormatting>
  <conditionalFormatting sqref="K41:M42 K35:M39">
    <cfRule type="cellIs" dxfId="503" priority="4" operator="greaterThanOrEqual">
      <formula>0.001</formula>
    </cfRule>
    <cfRule type="cellIs" dxfId="502" priority="5" operator="lessThanOrEqual">
      <formula>0.001</formula>
    </cfRule>
    <cfRule type="cellIs" dxfId="501" priority="6" operator="equal">
      <formula>0</formula>
    </cfRule>
  </conditionalFormatting>
  <conditionalFormatting sqref="P15">
    <cfRule type="cellIs" dxfId="500" priority="1" operator="lessThan">
      <formula>-0.01</formula>
    </cfRule>
    <cfRule type="cellIs" dxfId="499" priority="2" operator="greaterThan">
      <formula>0.01</formula>
    </cfRule>
    <cfRule type="cellIs" dxfId="498"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47"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6"/>
  <sheetViews>
    <sheetView showGridLines="0" showRowColHeaders="0" zoomScale="85"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2.7109375" style="6" customWidth="1"/>
    <col min="10" max="10" width="16" style="7" customWidth="1"/>
    <col min="11" max="11" width="16.85546875" style="7" customWidth="1"/>
    <col min="12" max="12" width="2.7109375" style="7" customWidth="1"/>
    <col min="13" max="13" width="16.85546875" style="7" customWidth="1"/>
    <col min="14" max="14" width="14"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row>
    <row r="6" spans="1:30" s="8" customFormat="1" ht="18" customHeight="1" x14ac:dyDescent="0.25">
      <c r="A6" s="23"/>
      <c r="B6" s="47" t="s">
        <v>112</v>
      </c>
      <c r="C6" s="204">
        <v>19.147549999999999</v>
      </c>
      <c r="D6" s="203">
        <v>17.855789999999999</v>
      </c>
      <c r="E6" s="203">
        <v>13.2</v>
      </c>
      <c r="F6" s="202">
        <v>12.9</v>
      </c>
      <c r="G6" s="201">
        <v>18.5</v>
      </c>
      <c r="H6" s="5"/>
      <c r="I6" s="67"/>
      <c r="J6" s="200">
        <v>14.3</v>
      </c>
      <c r="K6" s="179">
        <f>+IF(ISERROR(J6/D6-1),"*",(J6/D6-1))</f>
        <v>-0.19913932679539792</v>
      </c>
      <c r="L6" s="205"/>
      <c r="M6" s="219">
        <f>+SUM(E6:G6,J6)</f>
        <v>58.900000000000006</v>
      </c>
      <c r="N6" s="67"/>
      <c r="W6" s="95"/>
      <c r="X6" s="95"/>
      <c r="Y6" s="95"/>
      <c r="Z6" s="95"/>
      <c r="AA6" s="95"/>
      <c r="AB6" s="95"/>
      <c r="AC6" s="95"/>
    </row>
    <row r="7" spans="1:30" s="8" customFormat="1" ht="18" customHeight="1" x14ac:dyDescent="0.25">
      <c r="A7" s="23"/>
      <c r="B7" s="48" t="s">
        <v>113</v>
      </c>
      <c r="C7" s="199">
        <v>2.00212675</v>
      </c>
      <c r="D7" s="198">
        <v>1.87627554</v>
      </c>
      <c r="E7" s="198">
        <v>0.9</v>
      </c>
      <c r="F7" s="197">
        <v>1.2</v>
      </c>
      <c r="G7" s="196">
        <v>1.9</v>
      </c>
      <c r="H7" s="5"/>
      <c r="I7" s="67"/>
      <c r="J7" s="195">
        <v>1.3</v>
      </c>
      <c r="K7" s="157">
        <f>+IF(ISERROR(J7/D7-1),"*",(J7/D7-1))</f>
        <v>-0.30713801236251259</v>
      </c>
      <c r="L7" s="205"/>
      <c r="M7" s="217">
        <f>+SUM(E7:G7,J7)</f>
        <v>5.3</v>
      </c>
      <c r="N7" s="67"/>
      <c r="W7" s="91"/>
      <c r="X7" s="91" t="str">
        <f>+C5</f>
        <v>TRIM 3 2015</v>
      </c>
      <c r="Y7" s="91" t="str">
        <f>+D5</f>
        <v>TRIM 4 2015</v>
      </c>
      <c r="Z7" s="91" t="str">
        <f>+E5</f>
        <v>TRIM 1 2016</v>
      </c>
      <c r="AA7" s="91" t="str">
        <f>+F5</f>
        <v>TRIM 2 2016</v>
      </c>
      <c r="AB7" s="91" t="str">
        <f>+G5</f>
        <v>TRIM 3 2016</v>
      </c>
      <c r="AC7" s="91" t="str">
        <f>+J5</f>
        <v>TRIM 4 2016</v>
      </c>
      <c r="AD7" s="93"/>
    </row>
    <row r="8" spans="1:30" s="8" customFormat="1" ht="18" customHeight="1" x14ac:dyDescent="0.25">
      <c r="A8" s="23"/>
      <c r="B8" s="48" t="s">
        <v>114</v>
      </c>
      <c r="C8" s="199">
        <v>96.506879999999995</v>
      </c>
      <c r="D8" s="198">
        <v>88.344089999999994</v>
      </c>
      <c r="E8" s="198">
        <v>62.6</v>
      </c>
      <c r="F8" s="197">
        <v>61.8</v>
      </c>
      <c r="G8" s="196">
        <v>89.2</v>
      </c>
      <c r="H8" s="5"/>
      <c r="I8" s="67"/>
      <c r="J8" s="195">
        <v>72.400000000000006</v>
      </c>
      <c r="K8" s="157">
        <f>+IF(ISERROR(J8/D8-1),"*",(J8/D8-1))</f>
        <v>-0.18047715472534709</v>
      </c>
      <c r="L8" s="205"/>
      <c r="M8" s="217">
        <f>+SUM(E8:G8,J8)</f>
        <v>286</v>
      </c>
      <c r="N8" s="67"/>
      <c r="W8" s="91" t="str">
        <f>+VLOOKUP($P$4,$B$5:$J$16,1,0)</f>
        <v>Volumen (Mio consumiciones)</v>
      </c>
      <c r="X8" s="91">
        <f>+VLOOKUP($P$4,$B$5:$J$16,2,0)</f>
        <v>19.147549999999999</v>
      </c>
      <c r="Y8" s="91">
        <f>+VLOOKUP($P$4,$B$5:$J$16,3,0)</f>
        <v>17.855789999999999</v>
      </c>
      <c r="Z8" s="91">
        <f>+VLOOKUP($P$4,$B$5:$J$16,4,0)</f>
        <v>13.2</v>
      </c>
      <c r="AA8" s="91">
        <f>+VLOOKUP($P$4,$B$5:$J$16,5,0)</f>
        <v>12.9</v>
      </c>
      <c r="AB8" s="91">
        <f>+VLOOKUP($P$4,$B$5:$J$16,6,0)</f>
        <v>18.5</v>
      </c>
      <c r="AC8" s="91">
        <f>+VLOOKUP($P$4,$B$5:$J$16,9,0)</f>
        <v>14.3</v>
      </c>
      <c r="AD8" s="94"/>
    </row>
    <row r="9" spans="1:30" s="8" customFormat="1" ht="18" customHeight="1" x14ac:dyDescent="0.25">
      <c r="A9" s="23"/>
      <c r="B9" s="48" t="s">
        <v>158</v>
      </c>
      <c r="C9" s="199">
        <v>7.3111274083984297</v>
      </c>
      <c r="D9" s="198">
        <v>8.0168715303710325</v>
      </c>
      <c r="E9" s="198">
        <v>5.5</v>
      </c>
      <c r="F9" s="197">
        <v>4.5</v>
      </c>
      <c r="G9" s="196">
        <v>5.9</v>
      </c>
      <c r="H9" s="5"/>
      <c r="I9" s="67"/>
      <c r="J9" s="195">
        <v>5.6</v>
      </c>
      <c r="K9" s="170">
        <f>+IF(ISERROR(J9-D9),"*",(J9-D9))</f>
        <v>-2.4168715303710329</v>
      </c>
      <c r="L9" s="209"/>
      <c r="M9" s="217"/>
      <c r="N9" s="67"/>
      <c r="W9" s="95"/>
      <c r="X9" s="95"/>
      <c r="Y9" s="95"/>
      <c r="Z9" s="95"/>
      <c r="AA9" s="95"/>
      <c r="AB9" s="95"/>
      <c r="AC9" s="95"/>
      <c r="AD9" s="94"/>
    </row>
    <row r="10" spans="1:30" s="8" customFormat="1" ht="18" customHeight="1" x14ac:dyDescent="0.25">
      <c r="A10" s="23"/>
      <c r="B10" s="48" t="s">
        <v>115</v>
      </c>
      <c r="C10" s="199">
        <v>4.0999999999999996</v>
      </c>
      <c r="D10" s="198">
        <v>3.8</v>
      </c>
      <c r="E10" s="198">
        <v>4.3</v>
      </c>
      <c r="F10" s="197">
        <v>4.9000000000000004</v>
      </c>
      <c r="G10" s="196">
        <v>5.3</v>
      </c>
      <c r="H10" s="5"/>
      <c r="I10" s="67"/>
      <c r="J10" s="195">
        <v>4.4000000000000004</v>
      </c>
      <c r="K10" s="157">
        <f t="shared" ref="K10:K16" si="0">+IF(ISERROR(J10/D10-1),"*",(J10/D10-1))</f>
        <v>0.15789473684210531</v>
      </c>
      <c r="L10" s="205"/>
      <c r="M10" s="217"/>
      <c r="N10" s="67"/>
      <c r="W10" s="94"/>
      <c r="X10" s="94"/>
      <c r="Y10" s="94"/>
      <c r="Z10" s="94"/>
      <c r="AA10" s="94"/>
      <c r="AB10" s="94"/>
      <c r="AC10" s="94"/>
      <c r="AD10" s="94"/>
    </row>
    <row r="11" spans="1:30" s="8" customFormat="1" ht="18" customHeight="1" x14ac:dyDescent="0.25">
      <c r="A11" s="23"/>
      <c r="B11" s="48" t="s">
        <v>108</v>
      </c>
      <c r="C11" s="199">
        <v>8.1</v>
      </c>
      <c r="D11" s="198">
        <v>6.9</v>
      </c>
      <c r="E11" s="198">
        <v>7.4</v>
      </c>
      <c r="F11" s="197">
        <v>8.9</v>
      </c>
      <c r="G11" s="196">
        <v>9.6999999999999993</v>
      </c>
      <c r="H11" s="5"/>
      <c r="I11" s="67"/>
      <c r="J11" s="195">
        <v>7.9</v>
      </c>
      <c r="K11" s="157">
        <f t="shared" si="0"/>
        <v>0.14492753623188404</v>
      </c>
      <c r="L11" s="205"/>
      <c r="M11" s="217"/>
      <c r="N11" s="67"/>
      <c r="W11" s="94"/>
      <c r="X11" s="94"/>
      <c r="Y11" s="94"/>
      <c r="Z11" s="94"/>
      <c r="AA11" s="94"/>
      <c r="AB11" s="94"/>
      <c r="AC11" s="94"/>
      <c r="AD11" s="94"/>
    </row>
    <row r="12" spans="1:30" s="8" customFormat="1" ht="18" customHeight="1" x14ac:dyDescent="0.25">
      <c r="A12" s="23"/>
      <c r="B12" s="48" t="s">
        <v>109</v>
      </c>
      <c r="C12" s="199">
        <v>0.84511441246739216</v>
      </c>
      <c r="D12" s="198">
        <v>0.72223417043993998</v>
      </c>
      <c r="E12" s="198">
        <v>0.5</v>
      </c>
      <c r="F12" s="197">
        <v>0.8</v>
      </c>
      <c r="G12" s="196">
        <v>1</v>
      </c>
      <c r="H12" s="5"/>
      <c r="I12" s="67"/>
      <c r="J12" s="195">
        <v>0.7</v>
      </c>
      <c r="K12" s="157">
        <f t="shared" si="0"/>
        <v>-3.0785265153539298E-2</v>
      </c>
      <c r="L12" s="205"/>
      <c r="M12" s="217"/>
      <c r="N12" s="67"/>
    </row>
    <row r="13" spans="1:30" s="8" customFormat="1" ht="18" customHeight="1" x14ac:dyDescent="0.25">
      <c r="A13" s="23"/>
      <c r="B13" s="48" t="s">
        <v>110</v>
      </c>
      <c r="C13" s="199">
        <v>1.97</v>
      </c>
      <c r="D13" s="198">
        <v>1.81</v>
      </c>
      <c r="E13" s="198">
        <v>1.7</v>
      </c>
      <c r="F13" s="197">
        <v>1.8</v>
      </c>
      <c r="G13" s="196">
        <v>1.8</v>
      </c>
      <c r="H13" s="5"/>
      <c r="I13" s="67"/>
      <c r="J13" s="195">
        <v>1.8</v>
      </c>
      <c r="K13" s="157">
        <f t="shared" si="0"/>
        <v>-5.5248618784530246E-3</v>
      </c>
      <c r="L13" s="205"/>
      <c r="M13" s="217"/>
      <c r="N13" s="67"/>
    </row>
    <row r="14" spans="1:30" s="8" customFormat="1" ht="18" customHeight="1" x14ac:dyDescent="0.25">
      <c r="A14" s="23"/>
      <c r="B14" s="49" t="s">
        <v>156</v>
      </c>
      <c r="C14" s="199">
        <v>6.1787391442228869E-2</v>
      </c>
      <c r="D14" s="223">
        <v>5.7900585592610944E-2</v>
      </c>
      <c r="E14" s="223">
        <v>0</v>
      </c>
      <c r="F14" s="222">
        <v>0</v>
      </c>
      <c r="G14" s="221">
        <v>0.1</v>
      </c>
      <c r="H14" s="5"/>
      <c r="I14" s="67"/>
      <c r="J14" s="220">
        <v>0</v>
      </c>
      <c r="K14" s="157">
        <f t="shared" si="0"/>
        <v>-1</v>
      </c>
      <c r="L14" s="205"/>
      <c r="M14" s="217">
        <f>+SUM(E14:G14,J14)</f>
        <v>0.1</v>
      </c>
      <c r="N14" s="67"/>
    </row>
    <row r="15" spans="1:30" s="8" customFormat="1" ht="18" customHeight="1" x14ac:dyDescent="0.25">
      <c r="A15" s="23"/>
      <c r="B15" s="49" t="s">
        <v>116</v>
      </c>
      <c r="C15" s="199">
        <v>2.978287149616381</v>
      </c>
      <c r="D15" s="198">
        <v>2.7262384631664092</v>
      </c>
      <c r="E15" s="198">
        <v>1.9</v>
      </c>
      <c r="F15" s="197">
        <v>1.9</v>
      </c>
      <c r="G15" s="196">
        <v>2.8</v>
      </c>
      <c r="H15" s="5"/>
      <c r="I15" s="67"/>
      <c r="J15" s="195">
        <v>2.2000000000000002</v>
      </c>
      <c r="K15" s="157">
        <f t="shared" si="0"/>
        <v>-0.19302730493913056</v>
      </c>
      <c r="L15" s="205"/>
      <c r="M15" s="217">
        <f>+SUM(E15:G15,J15)</f>
        <v>8.8000000000000007</v>
      </c>
      <c r="N15" s="67"/>
    </row>
    <row r="16" spans="1:30" s="8" customFormat="1" ht="18" customHeight="1" thickBot="1" x14ac:dyDescent="0.3">
      <c r="A16" s="23"/>
      <c r="B16" s="50" t="s">
        <v>111</v>
      </c>
      <c r="C16" s="194">
        <v>48.202183003648493</v>
      </c>
      <c r="D16" s="193">
        <v>47.084816764173134</v>
      </c>
      <c r="E16" s="193">
        <v>68.2</v>
      </c>
      <c r="F16" s="192">
        <v>52.5</v>
      </c>
      <c r="G16" s="191">
        <v>46.9</v>
      </c>
      <c r="H16" s="5"/>
      <c r="I16" s="67"/>
      <c r="J16" s="190">
        <v>54.3</v>
      </c>
      <c r="K16" s="151">
        <f t="shared" si="0"/>
        <v>0.15323800179502656</v>
      </c>
      <c r="L16" s="205"/>
      <c r="M16" s="215">
        <f>+M8/M7</f>
        <v>53.962264150943398</v>
      </c>
      <c r="N16" s="67"/>
    </row>
    <row r="17" spans="1:22" s="8" customFormat="1" ht="12.95" customHeight="1" x14ac:dyDescent="0.25">
      <c r="A17" s="23"/>
      <c r="B17" s="123" t="s">
        <v>159</v>
      </c>
      <c r="C17" s="189"/>
      <c r="D17" s="189"/>
      <c r="E17" s="189"/>
      <c r="F17" s="189"/>
      <c r="G17" s="189"/>
      <c r="H17" s="5"/>
      <c r="I17" s="67"/>
      <c r="J17" s="189"/>
      <c r="K17" s="189"/>
      <c r="L17" s="214"/>
      <c r="M17" s="189"/>
      <c r="N17" s="67"/>
    </row>
    <row r="18" spans="1:22" s="8" customFormat="1" ht="12.95" customHeight="1" x14ac:dyDescent="0.25">
      <c r="A18" s="23"/>
      <c r="B18" s="119"/>
      <c r="C18" s="189"/>
      <c r="D18" s="189"/>
      <c r="E18" s="189"/>
      <c r="F18" s="189"/>
      <c r="G18" s="189"/>
      <c r="H18" s="5"/>
      <c r="I18" s="67"/>
      <c r="J18" s="189"/>
      <c r="K18" s="189"/>
      <c r="L18" s="214"/>
      <c r="M18" s="189"/>
      <c r="N18" s="67"/>
    </row>
    <row r="19" spans="1:22" s="8" customFormat="1" ht="12.95" customHeight="1" x14ac:dyDescent="0.25">
      <c r="A19" s="23"/>
      <c r="B19" s="119"/>
      <c r="C19" s="189"/>
      <c r="D19" s="189"/>
      <c r="E19" s="189"/>
      <c r="F19" s="189"/>
      <c r="G19" s="189"/>
      <c r="H19" s="5"/>
      <c r="I19" s="67"/>
      <c r="J19" s="189"/>
      <c r="K19" s="189"/>
      <c r="L19" s="214"/>
      <c r="M19" s="189"/>
      <c r="N19" s="67"/>
    </row>
    <row r="20" spans="1:22" s="54" customFormat="1" ht="15.75" customHeight="1" x14ac:dyDescent="0.25">
      <c r="A20" s="52"/>
      <c r="B20" s="119"/>
      <c r="C20" s="120"/>
      <c r="D20" s="120"/>
      <c r="E20" s="120"/>
      <c r="F20" s="120"/>
      <c r="G20" s="120"/>
      <c r="H20" s="27"/>
      <c r="I20" s="121"/>
      <c r="J20" s="120"/>
      <c r="K20" s="120"/>
      <c r="L20" s="133"/>
      <c r="M20" s="120"/>
      <c r="N20" s="121"/>
      <c r="P20" s="122"/>
      <c r="Q20" s="122"/>
      <c r="R20" s="122"/>
      <c r="S20" s="122"/>
    </row>
    <row r="21" spans="1:22" ht="24.75" customHeight="1" x14ac:dyDescent="0.25">
      <c r="A21" s="1"/>
      <c r="B21" s="12"/>
      <c r="C21" s="13"/>
      <c r="D21" s="13"/>
      <c r="E21" s="13"/>
      <c r="F21" s="13"/>
      <c r="G21" s="13"/>
      <c r="H21" s="9"/>
      <c r="I21" s="9"/>
      <c r="J21" s="13"/>
      <c r="K21" s="13"/>
      <c r="L21" s="13"/>
      <c r="M21" s="13"/>
      <c r="N21" s="9"/>
      <c r="P21" s="110"/>
      <c r="Q21" s="110"/>
      <c r="R21" s="110"/>
      <c r="S21" s="110"/>
    </row>
    <row r="22" spans="1:22" ht="29.25" customHeight="1" thickBot="1" x14ac:dyDescent="0.3">
      <c r="A22" s="1"/>
      <c r="B22" s="12"/>
      <c r="C22" s="13"/>
      <c r="D22" s="13"/>
      <c r="E22" s="13"/>
      <c r="F22" s="13"/>
      <c r="G22" s="13"/>
      <c r="H22" s="9"/>
      <c r="I22" s="9"/>
      <c r="J22" s="13"/>
      <c r="K22" s="13"/>
      <c r="L22" s="13"/>
      <c r="M22" s="13"/>
      <c r="N22" s="9"/>
      <c r="P22" s="110"/>
      <c r="Q22" s="110"/>
      <c r="R22" s="110"/>
      <c r="S22" s="110"/>
    </row>
    <row r="23" spans="1:22" ht="50.1" customHeight="1" thickBot="1" x14ac:dyDescent="0.3">
      <c r="A23" s="1"/>
      <c r="B23" s="4" t="s">
        <v>25</v>
      </c>
      <c r="C23" s="45" t="s">
        <v>90</v>
      </c>
      <c r="D23" s="46" t="s">
        <v>192</v>
      </c>
      <c r="E23" s="46" t="s">
        <v>205</v>
      </c>
      <c r="F23" s="130" t="s">
        <v>204</v>
      </c>
      <c r="G23" s="71" t="s">
        <v>200</v>
      </c>
      <c r="H23"/>
      <c r="I23" s="9"/>
      <c r="J23" s="45" t="s">
        <v>201</v>
      </c>
      <c r="K23" s="81" t="s">
        <v>203</v>
      </c>
      <c r="L23" s="132"/>
      <c r="M23" s="132"/>
      <c r="N23" s="9"/>
      <c r="P23" s="110"/>
      <c r="Q23" s="110"/>
      <c r="R23" s="110"/>
      <c r="S23" s="110"/>
    </row>
    <row r="24" spans="1:22" s="8" customFormat="1" ht="18" customHeight="1" x14ac:dyDescent="0.25">
      <c r="A24" s="23"/>
      <c r="B24" s="26" t="s">
        <v>6</v>
      </c>
      <c r="C24" s="176">
        <v>100</v>
      </c>
      <c r="D24" s="175">
        <v>100</v>
      </c>
      <c r="E24" s="175">
        <v>100</v>
      </c>
      <c r="F24" s="174">
        <v>100</v>
      </c>
      <c r="G24" s="173">
        <v>100</v>
      </c>
      <c r="H24" s="35"/>
      <c r="I24" s="69"/>
      <c r="J24" s="172">
        <v>100</v>
      </c>
      <c r="K24" s="171">
        <f>+IF(ISERROR(J24-D24),"*",(J24-D24))</f>
        <v>0</v>
      </c>
      <c r="L24" s="211"/>
      <c r="M24" s="211"/>
      <c r="N24" s="67"/>
      <c r="P24" s="111"/>
      <c r="Q24" s="111"/>
      <c r="R24" s="111"/>
      <c r="S24" s="111"/>
    </row>
    <row r="25" spans="1:22" s="8" customFormat="1" ht="18" customHeight="1" x14ac:dyDescent="0.25">
      <c r="A25" s="23"/>
      <c r="B25" s="29" t="s">
        <v>0</v>
      </c>
      <c r="C25" s="162">
        <v>4.7928325033751049</v>
      </c>
      <c r="D25" s="161">
        <v>5.7626405776501626</v>
      </c>
      <c r="E25" s="161" t="s">
        <v>91</v>
      </c>
      <c r="F25" s="160">
        <v>4.0999999999999996</v>
      </c>
      <c r="G25" s="159">
        <v>3.2</v>
      </c>
      <c r="H25" s="35"/>
      <c r="I25" s="69"/>
      <c r="J25" s="158">
        <v>2.9</v>
      </c>
      <c r="K25" s="170">
        <f>+IF(ISERROR(J25-D25),"*",(J25-D25))</f>
        <v>-2.8626405776501627</v>
      </c>
      <c r="L25" s="209"/>
      <c r="M25" s="209"/>
      <c r="N25" s="67"/>
      <c r="P25" s="111"/>
      <c r="Q25" s="111"/>
      <c r="R25" s="111"/>
      <c r="S25" s="111"/>
    </row>
    <row r="26" spans="1:22" s="8" customFormat="1" ht="18" customHeight="1" x14ac:dyDescent="0.25">
      <c r="A26" s="23"/>
      <c r="B26" s="29" t="s">
        <v>1</v>
      </c>
      <c r="C26" s="162">
        <v>8.6093051069196846</v>
      </c>
      <c r="D26" s="161">
        <v>10.568555073732385</v>
      </c>
      <c r="E26" s="161">
        <v>7.8</v>
      </c>
      <c r="F26" s="160">
        <v>5.4</v>
      </c>
      <c r="G26" s="159">
        <v>6.5</v>
      </c>
      <c r="H26" s="35"/>
      <c r="I26" s="69"/>
      <c r="J26" s="158">
        <v>5.9</v>
      </c>
      <c r="K26" s="170">
        <f>+IF(ISERROR(J26-D26),"*",(J26-D26))</f>
        <v>-4.6685550737323851</v>
      </c>
      <c r="L26" s="209"/>
      <c r="M26" s="209"/>
      <c r="N26" s="67"/>
      <c r="P26" s="111"/>
      <c r="Q26" s="111"/>
      <c r="R26" s="111"/>
      <c r="S26" s="111"/>
    </row>
    <row r="27" spans="1:22" s="8" customFormat="1" ht="18" customHeight="1" x14ac:dyDescent="0.25">
      <c r="A27" s="23"/>
      <c r="B27" s="29" t="s">
        <v>2</v>
      </c>
      <c r="C27" s="162">
        <v>33.196179145634815</v>
      </c>
      <c r="D27" s="161">
        <v>34.236334544705102</v>
      </c>
      <c r="E27" s="161">
        <v>29.8</v>
      </c>
      <c r="F27" s="160">
        <v>25</v>
      </c>
      <c r="G27" s="159">
        <v>32.9</v>
      </c>
      <c r="H27" s="35"/>
      <c r="I27" s="69"/>
      <c r="J27" s="158">
        <v>32.9</v>
      </c>
      <c r="K27" s="170">
        <f>+IF(ISERROR(J27-D27),"*",(J27-D27))</f>
        <v>-1.3363345447051032</v>
      </c>
      <c r="L27" s="209"/>
      <c r="M27" s="209"/>
      <c r="N27" s="67"/>
      <c r="P27" s="111"/>
      <c r="Q27" s="111"/>
      <c r="R27" s="111"/>
      <c r="S27" s="111"/>
    </row>
    <row r="28" spans="1:22" s="8" customFormat="1" ht="18" customHeight="1" thickBot="1" x14ac:dyDescent="0.3">
      <c r="A28" s="23"/>
      <c r="B28" s="30" t="s">
        <v>3</v>
      </c>
      <c r="C28" s="156">
        <v>53.401714579672074</v>
      </c>
      <c r="D28" s="155">
        <v>49.432486605185211</v>
      </c>
      <c r="E28" s="155">
        <v>57.2</v>
      </c>
      <c r="F28" s="154">
        <v>65.400000000000006</v>
      </c>
      <c r="G28" s="153">
        <v>57.4</v>
      </c>
      <c r="H28" s="35"/>
      <c r="I28" s="69"/>
      <c r="J28" s="152">
        <v>58.3</v>
      </c>
      <c r="K28" s="169">
        <f>+IF(ISERROR(J28-D28),"*",(J28-D28))</f>
        <v>8.867513394814786</v>
      </c>
      <c r="L28" s="209"/>
      <c r="M28" s="209"/>
      <c r="N28" s="67"/>
      <c r="P28" s="111"/>
      <c r="Q28" s="111"/>
      <c r="R28" s="111"/>
      <c r="S28" s="111"/>
    </row>
    <row r="29" spans="1:22" ht="8.25" customHeight="1" thickBot="1" x14ac:dyDescent="0.3">
      <c r="A29" s="1"/>
      <c r="B29" s="32"/>
      <c r="C29" s="186"/>
      <c r="D29" s="186"/>
      <c r="E29" s="186"/>
      <c r="F29" s="186"/>
      <c r="G29" s="186"/>
      <c r="H29" s="36"/>
      <c r="I29" s="70"/>
      <c r="J29" s="186"/>
      <c r="K29" s="188"/>
      <c r="L29" s="213"/>
      <c r="M29" s="213"/>
      <c r="N29" s="9"/>
      <c r="P29" s="111"/>
      <c r="Q29" s="111"/>
      <c r="R29" s="111"/>
      <c r="S29" s="111"/>
      <c r="T29" s="8"/>
      <c r="U29" s="8"/>
      <c r="V29" s="8"/>
    </row>
    <row r="30" spans="1:22" s="8" customFormat="1" ht="18" customHeight="1" x14ac:dyDescent="0.25">
      <c r="A30" s="23"/>
      <c r="B30" s="31" t="s">
        <v>4</v>
      </c>
      <c r="C30" s="184">
        <v>11.526416783932456</v>
      </c>
      <c r="D30" s="183">
        <v>13.642311960179972</v>
      </c>
      <c r="E30" s="183">
        <v>12.4</v>
      </c>
      <c r="F30" s="182">
        <v>14.2</v>
      </c>
      <c r="G30" s="181">
        <v>12.8</v>
      </c>
      <c r="H30" s="35"/>
      <c r="I30" s="69"/>
      <c r="J30" s="180">
        <v>75.3</v>
      </c>
      <c r="K30" s="187">
        <f>+IF(ISERROR(J30-D30),"*",(J30-D30))</f>
        <v>61.657688039820023</v>
      </c>
      <c r="L30" s="209"/>
      <c r="M30" s="209"/>
      <c r="N30" s="67"/>
      <c r="P30" s="110"/>
      <c r="Q30" s="110"/>
      <c r="R30" s="110"/>
      <c r="S30" s="110"/>
      <c r="T30" s="6"/>
      <c r="U30" s="6"/>
      <c r="V30" s="6"/>
    </row>
    <row r="31" spans="1:22" s="8" customFormat="1" ht="18" customHeight="1" thickBot="1" x14ac:dyDescent="0.3">
      <c r="A31" s="23"/>
      <c r="B31" s="30" t="s">
        <v>5</v>
      </c>
      <c r="C31" s="156">
        <v>3.3188900647772335</v>
      </c>
      <c r="D31" s="155">
        <v>3.5719568828469432</v>
      </c>
      <c r="E31" s="155">
        <v>3.8</v>
      </c>
      <c r="F31" s="154">
        <v>3.5</v>
      </c>
      <c r="G31" s="153">
        <v>3.7</v>
      </c>
      <c r="H31" s="35"/>
      <c r="I31" s="69"/>
      <c r="J31" s="152">
        <v>24.7</v>
      </c>
      <c r="K31" s="169">
        <f>+IF(ISERROR(J31-D31),"*",(J31-D31))</f>
        <v>21.128043117153055</v>
      </c>
      <c r="L31" s="209"/>
      <c r="M31" s="209"/>
      <c r="N31" s="67"/>
      <c r="P31" s="111"/>
      <c r="Q31" s="111"/>
      <c r="R31" s="111"/>
      <c r="S31" s="111"/>
    </row>
    <row r="32" spans="1:22" ht="12.95" customHeight="1" x14ac:dyDescent="0.25">
      <c r="A32"/>
      <c r="B32" s="44" t="s">
        <v>66</v>
      </c>
      <c r="C32"/>
      <c r="D32"/>
      <c r="E32"/>
      <c r="F32"/>
      <c r="G32"/>
      <c r="H32"/>
      <c r="I32" s="9"/>
      <c r="J32"/>
      <c r="K32"/>
      <c r="L32" s="9"/>
      <c r="M32"/>
      <c r="N32" s="9"/>
      <c r="P32" s="111"/>
      <c r="Q32" s="111"/>
      <c r="R32" s="111"/>
      <c r="S32" s="111"/>
      <c r="T32" s="8"/>
      <c r="U32" s="8"/>
      <c r="V32" s="8"/>
    </row>
    <row r="33" spans="1:22" ht="12.95" customHeight="1" x14ac:dyDescent="0.25">
      <c r="A33" s="1"/>
      <c r="B33" s="119"/>
      <c r="C33" s="147"/>
      <c r="D33" s="147"/>
      <c r="E33" s="147"/>
      <c r="F33" s="147"/>
      <c r="G33" s="147"/>
      <c r="H33"/>
      <c r="I33" s="9"/>
      <c r="J33" s="147"/>
      <c r="K33" s="147"/>
      <c r="L33" s="128"/>
      <c r="M33" s="147"/>
      <c r="N33" s="9"/>
      <c r="P33" s="110"/>
      <c r="Q33" s="110"/>
      <c r="R33" s="110"/>
      <c r="S33" s="110"/>
    </row>
    <row r="34" spans="1:22" ht="12.95" customHeight="1" x14ac:dyDescent="0.25">
      <c r="A34" s="1"/>
      <c r="B34" s="9"/>
      <c r="C34" s="147"/>
      <c r="D34" s="147"/>
      <c r="E34" s="147"/>
      <c r="F34" s="147"/>
      <c r="G34" s="147"/>
      <c r="H34"/>
      <c r="I34" s="9"/>
      <c r="J34" s="147"/>
      <c r="K34" s="147"/>
      <c r="L34" s="128"/>
      <c r="M34" s="147"/>
      <c r="N34" s="9"/>
      <c r="P34" s="110"/>
      <c r="Q34" s="110"/>
      <c r="R34" s="110"/>
      <c r="S34" s="110"/>
    </row>
    <row r="35" spans="1:22" ht="29.25" customHeight="1" thickBot="1" x14ac:dyDescent="0.3">
      <c r="A35" s="1"/>
      <c r="B35" s="12"/>
      <c r="C35" s="13"/>
      <c r="D35" s="13"/>
      <c r="E35" s="13"/>
      <c r="F35" s="13"/>
      <c r="G35" s="13"/>
      <c r="H35" s="9"/>
      <c r="I35" s="9"/>
      <c r="J35" s="13"/>
      <c r="K35" s="13"/>
      <c r="L35" s="13"/>
      <c r="M35" s="13"/>
      <c r="N35" s="9"/>
    </row>
    <row r="36" spans="1:22" ht="50.1" customHeight="1" thickBot="1" x14ac:dyDescent="0.3">
      <c r="A36" s="1"/>
      <c r="B36" s="4" t="s">
        <v>15</v>
      </c>
      <c r="C36" s="45" t="s">
        <v>90</v>
      </c>
      <c r="D36" s="46" t="s">
        <v>192</v>
      </c>
      <c r="E36" s="46" t="s">
        <v>205</v>
      </c>
      <c r="F36" s="130" t="s">
        <v>204</v>
      </c>
      <c r="G36" s="71" t="s">
        <v>200</v>
      </c>
      <c r="H36"/>
      <c r="I36" s="9"/>
      <c r="J36" s="45" t="s">
        <v>201</v>
      </c>
      <c r="K36" s="81" t="s">
        <v>203</v>
      </c>
      <c r="L36" s="132"/>
      <c r="M36" s="132"/>
      <c r="N36" s="9"/>
    </row>
    <row r="37" spans="1:22" s="8" customFormat="1" ht="18" customHeight="1" x14ac:dyDescent="0.25">
      <c r="A37" s="23"/>
      <c r="B37" s="26" t="s">
        <v>6</v>
      </c>
      <c r="C37" s="168">
        <v>0.84511441246739216</v>
      </c>
      <c r="D37" s="167">
        <v>0.72223417043993998</v>
      </c>
      <c r="E37" s="167">
        <v>0.5</v>
      </c>
      <c r="F37" s="166">
        <v>0.8</v>
      </c>
      <c r="G37" s="165">
        <v>1</v>
      </c>
      <c r="H37" s="35"/>
      <c r="I37" s="69"/>
      <c r="J37" s="164">
        <v>0.7</v>
      </c>
      <c r="K37" s="163">
        <f>+IF(ISERROR(J37/D37-1),"*",(J37/D37-1))</f>
        <v>-3.0785265153539298E-2</v>
      </c>
      <c r="L37" s="207"/>
      <c r="M37" s="207"/>
      <c r="N37" s="67"/>
      <c r="P37" s="6"/>
      <c r="Q37" s="6"/>
      <c r="R37" s="6"/>
      <c r="S37" s="6"/>
      <c r="T37" s="6"/>
      <c r="U37" s="6"/>
      <c r="V37" s="6"/>
    </row>
    <row r="38" spans="1:22" s="8" customFormat="1" ht="18" customHeight="1" x14ac:dyDescent="0.25">
      <c r="A38" s="23"/>
      <c r="B38" s="29" t="s">
        <v>0</v>
      </c>
      <c r="C38" s="162">
        <v>1.2135740492211011</v>
      </c>
      <c r="D38" s="161">
        <v>1.0152073519722284</v>
      </c>
      <c r="E38" s="161" t="s">
        <v>91</v>
      </c>
      <c r="F38" s="160">
        <v>0.7</v>
      </c>
      <c r="G38" s="159">
        <v>0.8</v>
      </c>
      <c r="H38" s="35"/>
      <c r="I38" s="69"/>
      <c r="J38" s="158">
        <v>0.7</v>
      </c>
      <c r="K38" s="157">
        <f>+IF(ISERROR(J38/D38-1),"*",(J38/D38-1))</f>
        <v>-0.31048568684996203</v>
      </c>
      <c r="L38" s="205"/>
      <c r="M38" s="205"/>
      <c r="N38" s="67"/>
    </row>
    <row r="39" spans="1:22" s="8" customFormat="1" ht="18" customHeight="1" x14ac:dyDescent="0.25">
      <c r="A39" s="23"/>
      <c r="B39" s="29" t="s">
        <v>1</v>
      </c>
      <c r="C39" s="162">
        <v>0.59841834382882964</v>
      </c>
      <c r="D39" s="161">
        <v>0.61283441515466897</v>
      </c>
      <c r="E39" s="161">
        <v>0.2</v>
      </c>
      <c r="F39" s="160">
        <v>0.4</v>
      </c>
      <c r="G39" s="159">
        <v>0.7</v>
      </c>
      <c r="H39" s="35"/>
      <c r="I39" s="69"/>
      <c r="J39" s="158">
        <v>0.5</v>
      </c>
      <c r="K39" s="157">
        <f>+IF(ISERROR(J39/D39-1),"*",(J39/D39-1))</f>
        <v>-0.18411892733894764</v>
      </c>
      <c r="L39" s="205"/>
      <c r="M39" s="205"/>
      <c r="N39" s="67"/>
    </row>
    <row r="40" spans="1:22" s="8" customFormat="1" ht="18" customHeight="1" x14ac:dyDescent="0.25">
      <c r="A40" s="23"/>
      <c r="B40" s="29" t="s">
        <v>2</v>
      </c>
      <c r="C40" s="162">
        <v>0.79127704708014091</v>
      </c>
      <c r="D40" s="161">
        <v>0.59593516423314197</v>
      </c>
      <c r="E40" s="161">
        <v>0.4</v>
      </c>
      <c r="F40" s="160">
        <v>0.5</v>
      </c>
      <c r="G40" s="159">
        <v>1</v>
      </c>
      <c r="H40" s="35"/>
      <c r="I40" s="69"/>
      <c r="J40" s="158">
        <v>0.7</v>
      </c>
      <c r="K40" s="157">
        <f>+IF(ISERROR(J40/D40-1),"*",(J40/D40-1))</f>
        <v>0.17462442562987568</v>
      </c>
      <c r="L40" s="205"/>
      <c r="M40" s="205"/>
      <c r="N40" s="67"/>
    </row>
    <row r="41" spans="1:22" s="8" customFormat="1" ht="18" customHeight="1" thickBot="1" x14ac:dyDescent="0.3">
      <c r="A41" s="23"/>
      <c r="B41" s="30" t="s">
        <v>3</v>
      </c>
      <c r="C41" s="156">
        <v>0.86252467517406195</v>
      </c>
      <c r="D41" s="155">
        <v>0.8158616609967595</v>
      </c>
      <c r="E41" s="155">
        <v>0.7</v>
      </c>
      <c r="F41" s="154">
        <v>1.1000000000000001</v>
      </c>
      <c r="G41" s="153">
        <v>1.1000000000000001</v>
      </c>
      <c r="H41" s="35"/>
      <c r="I41" s="69"/>
      <c r="J41" s="152">
        <v>0.8</v>
      </c>
      <c r="K41" s="151">
        <f>+IF(ISERROR(J41/D41-1),"*",(J41/D41-1))</f>
        <v>-1.9441606040637827E-2</v>
      </c>
      <c r="L41" s="205"/>
      <c r="M41" s="177"/>
      <c r="N41" s="67"/>
    </row>
    <row r="42" spans="1:22" ht="16.5" thickBot="1" x14ac:dyDescent="0.3">
      <c r="A42" s="1"/>
      <c r="B42" s="32"/>
      <c r="C42" s="186"/>
      <c r="D42" s="186"/>
      <c r="E42" s="186"/>
      <c r="F42" s="186"/>
      <c r="G42" s="186"/>
      <c r="H42" s="36"/>
      <c r="I42" s="70"/>
      <c r="J42" s="186"/>
      <c r="K42" s="185"/>
      <c r="L42" s="212"/>
      <c r="M42" s="185"/>
      <c r="N42" s="9"/>
      <c r="P42" s="8"/>
      <c r="Q42" s="8"/>
      <c r="R42" s="8"/>
      <c r="S42" s="8"/>
      <c r="T42" s="8"/>
      <c r="U42" s="8"/>
      <c r="V42" s="8"/>
    </row>
    <row r="43" spans="1:22" s="8" customFormat="1" ht="18" customHeight="1" x14ac:dyDescent="0.25">
      <c r="A43" s="23"/>
      <c r="B43" s="31" t="s">
        <v>4</v>
      </c>
      <c r="C43" s="184">
        <v>0.88542805710218941</v>
      </c>
      <c r="D43" s="183">
        <v>0.71488674272493313</v>
      </c>
      <c r="E43" s="183">
        <v>0.5</v>
      </c>
      <c r="F43" s="182">
        <v>0.9</v>
      </c>
      <c r="G43" s="181">
        <v>1.1000000000000001</v>
      </c>
      <c r="H43" s="35"/>
      <c r="I43" s="69"/>
      <c r="J43" s="180">
        <v>0.7</v>
      </c>
      <c r="K43" s="179">
        <f>+IF(ISERROR(J43/D43-1),"*",(J43/D43-1))</f>
        <v>-2.0823917741416453E-2</v>
      </c>
      <c r="L43" s="205"/>
      <c r="M43" s="177"/>
      <c r="N43" s="67"/>
    </row>
    <row r="44" spans="1:22" s="8" customFormat="1" ht="18" customHeight="1" thickBot="1" x14ac:dyDescent="0.3">
      <c r="A44" s="23"/>
      <c r="B44" s="30" t="s">
        <v>5</v>
      </c>
      <c r="C44" s="156">
        <v>0.74863330597720013</v>
      </c>
      <c r="D44" s="155">
        <v>0.7409248673716271</v>
      </c>
      <c r="E44" s="155">
        <v>0.5</v>
      </c>
      <c r="F44" s="154">
        <v>0.6</v>
      </c>
      <c r="G44" s="153">
        <v>0.8</v>
      </c>
      <c r="H44" s="35"/>
      <c r="I44" s="69"/>
      <c r="J44" s="152">
        <v>0.9</v>
      </c>
      <c r="K44" s="151">
        <f>+IF(ISERROR(J44/D44-1),"*",(J44/D44-1))</f>
        <v>0.21469806134686698</v>
      </c>
      <c r="L44" s="205"/>
      <c r="M44" s="177"/>
      <c r="N44" s="67"/>
      <c r="P44" s="6"/>
      <c r="Q44" s="6"/>
      <c r="R44" s="6"/>
      <c r="S44" s="6"/>
      <c r="T44" s="6"/>
      <c r="U44" s="6"/>
      <c r="V44" s="6"/>
    </row>
    <row r="45" spans="1:22" ht="12.95" customHeight="1" x14ac:dyDescent="0.25">
      <c r="A45" s="1"/>
      <c r="B45" s="44" t="s">
        <v>66</v>
      </c>
      <c r="C45" s="38"/>
      <c r="D45" s="38"/>
      <c r="E45" s="38"/>
      <c r="F45" s="38"/>
      <c r="G45" s="38"/>
      <c r="H45" s="36"/>
      <c r="I45" s="70"/>
      <c r="J45" s="38"/>
      <c r="K45" s="38"/>
      <c r="L45" s="129"/>
      <c r="M45" s="38"/>
      <c r="N45" s="9"/>
      <c r="P45" s="8"/>
      <c r="Q45" s="8"/>
      <c r="R45" s="8"/>
      <c r="S45" s="8"/>
      <c r="T45" s="8"/>
      <c r="U45" s="8"/>
      <c r="V45" s="8"/>
    </row>
    <row r="46" spans="1:22" ht="12.95" customHeight="1" x14ac:dyDescent="0.25">
      <c r="A46" s="1"/>
      <c r="B46" s="119"/>
      <c r="C46" s="38"/>
      <c r="D46" s="38"/>
      <c r="E46" s="38"/>
      <c r="F46" s="38"/>
      <c r="G46" s="38"/>
      <c r="H46" s="36"/>
      <c r="I46" s="70"/>
      <c r="J46" s="38"/>
      <c r="K46" s="38"/>
      <c r="L46" s="129"/>
      <c r="M46" s="38"/>
      <c r="N46" s="9"/>
      <c r="P46" s="8"/>
      <c r="Q46" s="8"/>
      <c r="R46" s="8"/>
      <c r="S46" s="8"/>
      <c r="T46" s="8"/>
      <c r="U46" s="8"/>
      <c r="V46" s="8"/>
    </row>
    <row r="47" spans="1:22" ht="12.95" customHeight="1" x14ac:dyDescent="0.25">
      <c r="A47" s="1"/>
      <c r="B47" s="119"/>
      <c r="C47" s="38"/>
      <c r="D47" s="38"/>
      <c r="E47" s="38"/>
      <c r="F47" s="38"/>
      <c r="G47" s="38"/>
      <c r="H47" s="36"/>
      <c r="I47" s="70"/>
      <c r="J47" s="38"/>
      <c r="K47" s="38"/>
      <c r="L47" s="129"/>
      <c r="M47" s="38"/>
      <c r="N47" s="9"/>
      <c r="P47" s="8"/>
      <c r="Q47" s="8"/>
      <c r="R47" s="8"/>
      <c r="S47" s="8"/>
      <c r="T47" s="8"/>
      <c r="U47" s="8"/>
      <c r="V47" s="8"/>
    </row>
    <row r="48" spans="1:22" ht="24.75" customHeight="1" x14ac:dyDescent="0.25">
      <c r="A48" s="1"/>
      <c r="B48" s="12"/>
      <c r="C48" s="13"/>
      <c r="D48" s="13"/>
      <c r="E48" s="13"/>
      <c r="F48" s="13"/>
      <c r="G48" s="13"/>
      <c r="H48" s="9"/>
      <c r="I48" s="9"/>
      <c r="J48" s="13"/>
      <c r="K48" s="13"/>
      <c r="L48" s="13"/>
      <c r="M48" s="13"/>
      <c r="N48" s="9"/>
      <c r="P48" s="8"/>
      <c r="Q48" s="8"/>
      <c r="R48" s="8"/>
      <c r="S48" s="8"/>
      <c r="T48" s="8"/>
      <c r="U48" s="8"/>
      <c r="V48" s="8"/>
    </row>
    <row r="49" spans="1:22" ht="27.75" customHeight="1" thickBot="1" x14ac:dyDescent="0.3">
      <c r="A49" s="1"/>
      <c r="B49" s="12"/>
      <c r="C49" s="13"/>
      <c r="D49" s="13"/>
      <c r="E49" s="13"/>
      <c r="F49" s="13"/>
      <c r="G49" s="13"/>
      <c r="H49" s="9"/>
      <c r="I49" s="9"/>
      <c r="J49" s="13"/>
      <c r="K49" s="13"/>
      <c r="L49" s="13"/>
      <c r="M49" s="13"/>
      <c r="N49" s="9"/>
    </row>
    <row r="50" spans="1:22" ht="50.1" customHeight="1" thickBot="1" x14ac:dyDescent="0.3">
      <c r="A50" s="1"/>
      <c r="B50" s="4" t="s">
        <v>25</v>
      </c>
      <c r="C50" s="45" t="s">
        <v>90</v>
      </c>
      <c r="D50" s="46" t="s">
        <v>192</v>
      </c>
      <c r="E50" s="46" t="s">
        <v>205</v>
      </c>
      <c r="F50" s="130" t="s">
        <v>204</v>
      </c>
      <c r="G50" s="71" t="s">
        <v>200</v>
      </c>
      <c r="H50"/>
      <c r="I50" s="9"/>
      <c r="J50" s="45" t="s">
        <v>201</v>
      </c>
      <c r="K50" s="81" t="s">
        <v>203</v>
      </c>
      <c r="L50" s="132"/>
      <c r="M50" s="132"/>
      <c r="N50" s="9"/>
    </row>
    <row r="51" spans="1:22" s="8" customFormat="1" ht="18" customHeight="1" x14ac:dyDescent="0.25">
      <c r="A51" s="23"/>
      <c r="B51" s="26" t="s">
        <v>6</v>
      </c>
      <c r="C51" s="176">
        <v>100</v>
      </c>
      <c r="D51" s="175">
        <v>100</v>
      </c>
      <c r="E51" s="175">
        <v>100</v>
      </c>
      <c r="F51" s="174">
        <v>100</v>
      </c>
      <c r="G51" s="173">
        <v>100</v>
      </c>
      <c r="H51" s="5"/>
      <c r="I51" s="67"/>
      <c r="J51" s="172">
        <v>100</v>
      </c>
      <c r="K51" s="171">
        <f t="shared" ref="K51:K59" si="1">+IF(ISERROR(J51-D51),"*",(J51-D51))</f>
        <v>0</v>
      </c>
      <c r="L51" s="211"/>
      <c r="M51" s="210"/>
      <c r="N51" s="67"/>
      <c r="P51" s="6"/>
      <c r="Q51" s="6"/>
      <c r="R51" s="6"/>
      <c r="S51" s="6"/>
      <c r="T51" s="6"/>
      <c r="U51" s="6"/>
      <c r="V51" s="6"/>
    </row>
    <row r="52" spans="1:22" s="8" customFormat="1" ht="18" customHeight="1" x14ac:dyDescent="0.25">
      <c r="A52" s="23"/>
      <c r="B52" s="24" t="s">
        <v>7</v>
      </c>
      <c r="C52" s="162" t="s">
        <v>91</v>
      </c>
      <c r="D52" s="161">
        <v>6.3517940119143423</v>
      </c>
      <c r="E52" s="161" t="s">
        <v>207</v>
      </c>
      <c r="F52" s="160">
        <v>4.5</v>
      </c>
      <c r="G52" s="159">
        <v>4.4000000000000004</v>
      </c>
      <c r="H52" s="5"/>
      <c r="I52" s="67"/>
      <c r="J52" s="158">
        <v>5.7</v>
      </c>
      <c r="K52" s="170">
        <f t="shared" si="1"/>
        <v>-0.65179401191434216</v>
      </c>
      <c r="L52" s="209"/>
      <c r="M52" s="208"/>
      <c r="N52" s="67"/>
      <c r="P52" s="6"/>
      <c r="Q52" s="6"/>
      <c r="R52" s="6"/>
      <c r="S52" s="6"/>
      <c r="T52" s="6"/>
      <c r="U52" s="6"/>
      <c r="V52" s="6"/>
    </row>
    <row r="53" spans="1:22" s="8" customFormat="1" ht="18" customHeight="1" x14ac:dyDescent="0.25">
      <c r="A53" s="23"/>
      <c r="B53" s="24" t="s">
        <v>8</v>
      </c>
      <c r="C53" s="162" t="s">
        <v>91</v>
      </c>
      <c r="D53" s="161" t="s">
        <v>91</v>
      </c>
      <c r="E53" s="161" t="s">
        <v>207</v>
      </c>
      <c r="F53" s="160">
        <v>6.1</v>
      </c>
      <c r="G53" s="159">
        <v>5.9</v>
      </c>
      <c r="H53" s="35"/>
      <c r="I53" s="69"/>
      <c r="J53" s="158">
        <v>9.8000000000000007</v>
      </c>
      <c r="K53" s="170" t="str">
        <f t="shared" si="1"/>
        <v>*</v>
      </c>
      <c r="L53" s="209"/>
      <c r="M53" s="208"/>
      <c r="N53" s="67"/>
    </row>
    <row r="54" spans="1:22" s="8" customFormat="1" ht="18" customHeight="1" x14ac:dyDescent="0.25">
      <c r="A54" s="23"/>
      <c r="B54" s="24" t="s">
        <v>9</v>
      </c>
      <c r="C54" s="162">
        <v>11.369548584544759</v>
      </c>
      <c r="D54" s="161">
        <v>9.6247323697243292</v>
      </c>
      <c r="E54" s="161">
        <v>8.6</v>
      </c>
      <c r="F54" s="160">
        <v>10.199999999999999</v>
      </c>
      <c r="G54" s="159">
        <v>6.5</v>
      </c>
      <c r="H54" s="35"/>
      <c r="I54" s="69"/>
      <c r="J54" s="158">
        <v>6.9</v>
      </c>
      <c r="K54" s="170">
        <f t="shared" si="1"/>
        <v>-2.7247323697243289</v>
      </c>
      <c r="L54" s="209"/>
      <c r="M54" s="208"/>
      <c r="N54" s="67"/>
    </row>
    <row r="55" spans="1:22" s="8" customFormat="1" ht="18" customHeight="1" x14ac:dyDescent="0.25">
      <c r="A55" s="23"/>
      <c r="B55" s="24" t="s">
        <v>10</v>
      </c>
      <c r="C55" s="162">
        <v>37.033912954921128</v>
      </c>
      <c r="D55" s="161">
        <v>35.357382675311484</v>
      </c>
      <c r="E55" s="161">
        <v>34.4</v>
      </c>
      <c r="F55" s="160">
        <v>36.299999999999997</v>
      </c>
      <c r="G55" s="159">
        <v>41.6</v>
      </c>
      <c r="H55" s="35"/>
      <c r="I55" s="69"/>
      <c r="J55" s="158">
        <v>38.1</v>
      </c>
      <c r="K55" s="170">
        <f t="shared" si="1"/>
        <v>2.742617324688517</v>
      </c>
      <c r="L55" s="209"/>
      <c r="M55" s="208"/>
      <c r="N55" s="67"/>
    </row>
    <row r="56" spans="1:22" s="8" customFormat="1" ht="18" customHeight="1" x14ac:dyDescent="0.25">
      <c r="A56" s="23"/>
      <c r="B56" s="24" t="s">
        <v>11</v>
      </c>
      <c r="C56" s="162">
        <v>12.368297771777591</v>
      </c>
      <c r="D56" s="161">
        <v>12.031957141073008</v>
      </c>
      <c r="E56" s="161">
        <v>13.6</v>
      </c>
      <c r="F56" s="160">
        <v>12.4</v>
      </c>
      <c r="G56" s="159">
        <v>14.1</v>
      </c>
      <c r="H56" s="35"/>
      <c r="I56" s="69"/>
      <c r="J56" s="158">
        <v>12.1</v>
      </c>
      <c r="K56" s="170">
        <f t="shared" si="1"/>
        <v>6.8042858926991912E-2</v>
      </c>
      <c r="L56" s="209"/>
      <c r="M56" s="208"/>
      <c r="N56" s="67"/>
    </row>
    <row r="57" spans="1:22" s="8" customFormat="1" ht="18" customHeight="1" x14ac:dyDescent="0.25">
      <c r="A57" s="23"/>
      <c r="B57" s="24" t="s">
        <v>12</v>
      </c>
      <c r="C57" s="162">
        <v>10.380920796655445</v>
      </c>
      <c r="D57" s="161">
        <v>12.751051619670706</v>
      </c>
      <c r="E57" s="161">
        <v>14</v>
      </c>
      <c r="F57" s="160">
        <v>14</v>
      </c>
      <c r="G57" s="159">
        <v>11.5</v>
      </c>
      <c r="H57" s="35"/>
      <c r="I57" s="69"/>
      <c r="J57" s="158">
        <v>13.1</v>
      </c>
      <c r="K57" s="170">
        <f t="shared" si="1"/>
        <v>0.34894838032929343</v>
      </c>
      <c r="L57" s="209"/>
      <c r="M57" s="208"/>
      <c r="N57" s="67"/>
    </row>
    <row r="58" spans="1:22" s="8" customFormat="1" ht="18" customHeight="1" x14ac:dyDescent="0.25">
      <c r="A58" s="23"/>
      <c r="B58" s="24" t="s">
        <v>13</v>
      </c>
      <c r="C58" s="162" t="s">
        <v>91</v>
      </c>
      <c r="D58" s="161" t="s">
        <v>91</v>
      </c>
      <c r="E58" s="161" t="s">
        <v>91</v>
      </c>
      <c r="F58" s="160">
        <v>4.9000000000000004</v>
      </c>
      <c r="G58" s="159">
        <v>4.7</v>
      </c>
      <c r="H58" s="35"/>
      <c r="I58" s="69"/>
      <c r="J58" s="158">
        <v>3.5</v>
      </c>
      <c r="K58" s="170" t="str">
        <f t="shared" si="1"/>
        <v>*</v>
      </c>
      <c r="L58" s="209"/>
      <c r="M58" s="208"/>
      <c r="N58" s="67"/>
    </row>
    <row r="59" spans="1:22" s="8" customFormat="1" ht="18" customHeight="1" thickBot="1" x14ac:dyDescent="0.3">
      <c r="A59" s="23"/>
      <c r="B59" s="25" t="s">
        <v>14</v>
      </c>
      <c r="C59" s="156" t="s">
        <v>91</v>
      </c>
      <c r="D59" s="155" t="s">
        <v>91</v>
      </c>
      <c r="E59" s="155">
        <v>12.6</v>
      </c>
      <c r="F59" s="154">
        <v>11.7</v>
      </c>
      <c r="G59" s="153">
        <v>11.4</v>
      </c>
      <c r="H59" s="35"/>
      <c r="I59" s="69"/>
      <c r="J59" s="152">
        <v>10.7</v>
      </c>
      <c r="K59" s="169" t="str">
        <f t="shared" si="1"/>
        <v>*</v>
      </c>
      <c r="L59" s="209"/>
      <c r="M59" s="208"/>
      <c r="N59" s="67"/>
    </row>
    <row r="60" spans="1:22" ht="15.75" x14ac:dyDescent="0.25">
      <c r="A60" s="1"/>
      <c r="B60" s="44" t="s">
        <v>66</v>
      </c>
      <c r="C60" s="38"/>
      <c r="D60" s="38"/>
      <c r="E60" s="38"/>
      <c r="F60" s="38"/>
      <c r="G60" s="38"/>
      <c r="H60" s="36"/>
      <c r="I60" s="70"/>
      <c r="J60" s="38"/>
      <c r="K60" s="38"/>
      <c r="L60" s="129"/>
      <c r="M60" s="38"/>
      <c r="N60" s="9"/>
      <c r="P60" s="8"/>
      <c r="Q60" s="8"/>
      <c r="R60" s="8"/>
      <c r="S60" s="8"/>
      <c r="T60" s="8"/>
      <c r="U60" s="8"/>
      <c r="V60" s="8"/>
    </row>
    <row r="61" spans="1:22" ht="15.75" x14ac:dyDescent="0.25">
      <c r="A61" s="1"/>
      <c r="B61" s="119"/>
      <c r="C61" s="38"/>
      <c r="D61" s="38"/>
      <c r="E61" s="38"/>
      <c r="F61" s="38"/>
      <c r="G61" s="38"/>
      <c r="H61" s="36"/>
      <c r="I61" s="70"/>
      <c r="J61" s="38"/>
      <c r="K61" s="38"/>
      <c r="L61" s="129"/>
      <c r="M61" s="38"/>
      <c r="N61" s="9"/>
      <c r="P61" s="8"/>
      <c r="Q61" s="8"/>
      <c r="R61" s="8"/>
      <c r="S61" s="8"/>
      <c r="T61" s="8"/>
      <c r="U61" s="8"/>
      <c r="V61" s="8"/>
    </row>
    <row r="62" spans="1:22" ht="15.75" x14ac:dyDescent="0.25">
      <c r="A62" s="1"/>
      <c r="B62" s="119" t="s">
        <v>178</v>
      </c>
      <c r="C62" s="38"/>
      <c r="D62" s="38"/>
      <c r="E62" s="38"/>
      <c r="F62" s="38"/>
      <c r="G62" s="38"/>
      <c r="H62" s="36"/>
      <c r="I62" s="70"/>
      <c r="J62" s="38"/>
      <c r="K62" s="38"/>
      <c r="L62" s="129"/>
      <c r="M62" s="129"/>
      <c r="N62" s="9"/>
      <c r="P62" s="8"/>
      <c r="Q62" s="8"/>
      <c r="R62" s="8"/>
      <c r="S62" s="8"/>
      <c r="T62" s="8"/>
      <c r="U62" s="8"/>
      <c r="V62" s="8"/>
    </row>
    <row r="63" spans="1:22" ht="24.75" customHeight="1" thickBot="1" x14ac:dyDescent="0.3">
      <c r="A63" s="1"/>
      <c r="B63" s="12"/>
      <c r="C63" s="13"/>
      <c r="D63" s="13"/>
      <c r="E63" s="13"/>
      <c r="F63" s="13"/>
      <c r="G63" s="13"/>
      <c r="H63" s="9"/>
      <c r="I63" s="9"/>
      <c r="J63" s="13"/>
      <c r="K63" s="13"/>
      <c r="L63" s="13"/>
      <c r="M63" s="13"/>
      <c r="N63" s="9"/>
      <c r="P63" s="8"/>
      <c r="Q63" s="8"/>
      <c r="R63" s="8"/>
      <c r="S63" s="8"/>
      <c r="T63" s="8"/>
      <c r="U63" s="8"/>
      <c r="V63" s="8"/>
    </row>
    <row r="64" spans="1:22" ht="50.1" customHeight="1" thickBot="1" x14ac:dyDescent="0.3">
      <c r="A64" s="1"/>
      <c r="B64" s="4" t="s">
        <v>15</v>
      </c>
      <c r="C64" s="45" t="s">
        <v>90</v>
      </c>
      <c r="D64" s="46" t="s">
        <v>192</v>
      </c>
      <c r="E64" s="46" t="s">
        <v>205</v>
      </c>
      <c r="F64" s="130" t="s">
        <v>204</v>
      </c>
      <c r="G64" s="71" t="s">
        <v>200</v>
      </c>
      <c r="H64"/>
      <c r="I64" s="9"/>
      <c r="J64" s="45" t="s">
        <v>201</v>
      </c>
      <c r="K64" s="81" t="s">
        <v>203</v>
      </c>
      <c r="L64" s="132"/>
      <c r="M64" s="132"/>
      <c r="N64" s="9"/>
    </row>
    <row r="65" spans="1:22" s="8" customFormat="1" ht="18" customHeight="1" x14ac:dyDescent="0.25">
      <c r="A65" s="23"/>
      <c r="B65" s="26" t="s">
        <v>6</v>
      </c>
      <c r="C65" s="168">
        <v>0.84511441246739216</v>
      </c>
      <c r="D65" s="167">
        <v>0.72223417043993998</v>
      </c>
      <c r="E65" s="167">
        <v>0.5</v>
      </c>
      <c r="F65" s="166">
        <v>0.8</v>
      </c>
      <c r="G65" s="165">
        <v>1</v>
      </c>
      <c r="H65" s="5"/>
      <c r="I65" s="67"/>
      <c r="J65" s="164">
        <v>0.7</v>
      </c>
      <c r="K65" s="163">
        <f t="shared" ref="K65:K73" si="2">+IF(ISERROR(J65/D65-1),"*",(J65/D65-1))</f>
        <v>-3.0785265153539298E-2</v>
      </c>
      <c r="L65" s="207"/>
      <c r="M65" s="206"/>
      <c r="N65" s="67"/>
      <c r="P65" s="6"/>
      <c r="Q65" s="6"/>
      <c r="R65" s="6"/>
      <c r="S65" s="6"/>
      <c r="T65" s="6"/>
      <c r="U65" s="6"/>
      <c r="V65" s="6"/>
    </row>
    <row r="66" spans="1:22" s="8" customFormat="1" ht="18" customHeight="1" x14ac:dyDescent="0.25">
      <c r="A66" s="23"/>
      <c r="B66" s="24" t="s">
        <v>7</v>
      </c>
      <c r="C66" s="162" t="s">
        <v>91</v>
      </c>
      <c r="D66" s="161">
        <v>0.49212310524979824</v>
      </c>
      <c r="E66" s="161" t="s">
        <v>207</v>
      </c>
      <c r="F66" s="160">
        <v>1.1000000000000001</v>
      </c>
      <c r="G66" s="159">
        <v>0.5</v>
      </c>
      <c r="H66" s="35"/>
      <c r="I66" s="69"/>
      <c r="J66" s="158">
        <v>0.8</v>
      </c>
      <c r="K66" s="157">
        <f t="shared" si="2"/>
        <v>0.62560951003088072</v>
      </c>
      <c r="L66" s="205"/>
      <c r="M66" s="177"/>
      <c r="N66" s="67"/>
      <c r="P66" s="6"/>
      <c r="Q66" s="6"/>
      <c r="R66" s="6"/>
      <c r="S66" s="6"/>
      <c r="T66" s="6"/>
      <c r="U66" s="6"/>
      <c r="V66" s="6"/>
    </row>
    <row r="67" spans="1:22" s="8" customFormat="1" ht="18" customHeight="1" x14ac:dyDescent="0.25">
      <c r="A67" s="23"/>
      <c r="B67" s="24" t="s">
        <v>8</v>
      </c>
      <c r="C67" s="162" t="s">
        <v>91</v>
      </c>
      <c r="D67" s="161" t="s">
        <v>91</v>
      </c>
      <c r="E67" s="161" t="s">
        <v>91</v>
      </c>
      <c r="F67" s="160">
        <v>0.4</v>
      </c>
      <c r="G67" s="159">
        <v>0.3</v>
      </c>
      <c r="H67" s="35"/>
      <c r="I67" s="69"/>
      <c r="J67" s="158">
        <v>0.5</v>
      </c>
      <c r="K67" s="157" t="str">
        <f t="shared" si="2"/>
        <v>*</v>
      </c>
      <c r="L67" s="205"/>
      <c r="M67" s="177"/>
      <c r="N67" s="67"/>
    </row>
    <row r="68" spans="1:22" s="8" customFormat="1" ht="18" customHeight="1" x14ac:dyDescent="0.25">
      <c r="A68" s="23"/>
      <c r="B68" s="24" t="s">
        <v>9</v>
      </c>
      <c r="C68" s="162">
        <v>0.76008856337952768</v>
      </c>
      <c r="D68" s="161">
        <v>0.83588680767162571</v>
      </c>
      <c r="E68" s="161" t="s">
        <v>206</v>
      </c>
      <c r="F68" s="160">
        <v>0.6</v>
      </c>
      <c r="G68" s="159">
        <v>0.7</v>
      </c>
      <c r="H68" s="35"/>
      <c r="I68" s="69"/>
      <c r="J68" s="158">
        <v>0.4</v>
      </c>
      <c r="K68" s="157">
        <f t="shared" si="2"/>
        <v>-0.52146630820241613</v>
      </c>
      <c r="L68" s="205"/>
      <c r="M68" s="177"/>
      <c r="N68" s="67"/>
    </row>
    <row r="69" spans="1:22" s="8" customFormat="1" ht="18" customHeight="1" x14ac:dyDescent="0.25">
      <c r="A69" s="23"/>
      <c r="B69" s="24" t="s">
        <v>10</v>
      </c>
      <c r="C69" s="162">
        <v>0.96442658476214771</v>
      </c>
      <c r="D69" s="161">
        <v>0.86158847309806985</v>
      </c>
      <c r="E69" s="161">
        <v>0.6</v>
      </c>
      <c r="F69" s="160">
        <v>1</v>
      </c>
      <c r="G69" s="159">
        <v>1.4</v>
      </c>
      <c r="H69" s="35"/>
      <c r="I69" s="69"/>
      <c r="J69" s="158">
        <v>0.8</v>
      </c>
      <c r="K69" s="157">
        <f t="shared" si="2"/>
        <v>-7.1482471064883368E-2</v>
      </c>
      <c r="L69" s="205"/>
      <c r="M69" s="177"/>
      <c r="N69" s="67"/>
    </row>
    <row r="70" spans="1:22" s="8" customFormat="1" ht="18" customHeight="1" x14ac:dyDescent="0.25">
      <c r="A70" s="23"/>
      <c r="B70" s="24" t="s">
        <v>11</v>
      </c>
      <c r="C70" s="162">
        <v>0.78481563823067735</v>
      </c>
      <c r="D70" s="161">
        <v>0.86282413470533215</v>
      </c>
      <c r="E70" s="161">
        <v>0.7</v>
      </c>
      <c r="F70" s="160">
        <v>0.9</v>
      </c>
      <c r="G70" s="159">
        <v>1.3</v>
      </c>
      <c r="H70" s="35"/>
      <c r="I70" s="69"/>
      <c r="J70" s="158">
        <v>1</v>
      </c>
      <c r="K70" s="157">
        <f t="shared" si="2"/>
        <v>0.15898473370997612</v>
      </c>
      <c r="L70" s="205"/>
      <c r="M70" s="177"/>
      <c r="N70" s="67"/>
    </row>
    <row r="71" spans="1:22" s="8" customFormat="1" ht="18" customHeight="1" x14ac:dyDescent="0.25">
      <c r="A71" s="23"/>
      <c r="B71" s="24" t="s">
        <v>12</v>
      </c>
      <c r="C71" s="162">
        <v>1.3521960110537978</v>
      </c>
      <c r="D71" s="161">
        <v>0.6703856171244793</v>
      </c>
      <c r="E71" s="161">
        <v>0.8</v>
      </c>
      <c r="F71" s="160">
        <v>1</v>
      </c>
      <c r="G71" s="159">
        <v>0.9</v>
      </c>
      <c r="H71" s="35"/>
      <c r="I71" s="69"/>
      <c r="J71" s="158">
        <v>0.7</v>
      </c>
      <c r="K71" s="157">
        <f t="shared" si="2"/>
        <v>4.4175146541101551E-2</v>
      </c>
      <c r="L71" s="205"/>
      <c r="M71" s="177"/>
      <c r="N71" s="67"/>
    </row>
    <row r="72" spans="1:22" s="8" customFormat="1" ht="18" customHeight="1" x14ac:dyDescent="0.25">
      <c r="A72" s="23"/>
      <c r="B72" s="24" t="s">
        <v>13</v>
      </c>
      <c r="C72" s="162" t="s">
        <v>91</v>
      </c>
      <c r="D72" s="161" t="s">
        <v>91</v>
      </c>
      <c r="E72" s="161" t="s">
        <v>91</v>
      </c>
      <c r="F72" s="160">
        <v>0.3</v>
      </c>
      <c r="G72" s="159">
        <v>0.4</v>
      </c>
      <c r="H72" s="35"/>
      <c r="I72" s="69"/>
      <c r="J72" s="158">
        <v>0.6</v>
      </c>
      <c r="K72" s="157" t="str">
        <f t="shared" si="2"/>
        <v>*</v>
      </c>
      <c r="L72" s="205"/>
      <c r="M72" s="177"/>
      <c r="N72" s="67"/>
    </row>
    <row r="73" spans="1:22" s="8" customFormat="1" ht="18" customHeight="1" thickBot="1" x14ac:dyDescent="0.3">
      <c r="A73" s="23"/>
      <c r="B73" s="25" t="s">
        <v>14</v>
      </c>
      <c r="C73" s="156" t="s">
        <v>91</v>
      </c>
      <c r="D73" s="155" t="s">
        <v>91</v>
      </c>
      <c r="E73" s="155" t="s">
        <v>206</v>
      </c>
      <c r="F73" s="154">
        <v>0.6</v>
      </c>
      <c r="G73" s="153">
        <v>1</v>
      </c>
      <c r="H73" s="35"/>
      <c r="I73" s="69"/>
      <c r="J73" s="152">
        <v>1</v>
      </c>
      <c r="K73" s="151" t="str">
        <f t="shared" si="2"/>
        <v>*</v>
      </c>
      <c r="L73" s="205"/>
      <c r="M73" s="177"/>
      <c r="N73" s="67"/>
    </row>
    <row r="74" spans="1:22" s="8" customFormat="1" ht="12.95" customHeight="1" x14ac:dyDescent="0.25">
      <c r="A74" s="23"/>
      <c r="B74" s="44" t="s">
        <v>66</v>
      </c>
      <c r="C74" s="178"/>
      <c r="D74" s="178"/>
      <c r="E74" s="178"/>
      <c r="F74" s="178"/>
      <c r="G74" s="178"/>
      <c r="H74" s="35"/>
      <c r="I74" s="69"/>
      <c r="J74" s="178"/>
      <c r="K74" s="177"/>
      <c r="L74" s="205"/>
      <c r="M74" s="177"/>
      <c r="N74" s="67"/>
    </row>
    <row r="75" spans="1:22" s="8" customFormat="1" ht="12.95" customHeight="1" x14ac:dyDescent="0.25">
      <c r="A75" s="23"/>
      <c r="B75" s="119"/>
      <c r="C75" s="178"/>
      <c r="D75" s="178"/>
      <c r="E75" s="178"/>
      <c r="F75" s="178"/>
      <c r="G75" s="178"/>
      <c r="H75" s="35"/>
      <c r="I75" s="69"/>
      <c r="J75" s="178"/>
      <c r="K75" s="177"/>
      <c r="L75" s="205"/>
      <c r="M75" s="177"/>
      <c r="N75" s="67"/>
    </row>
    <row r="76" spans="1:22" ht="12.95" customHeight="1" x14ac:dyDescent="0.25">
      <c r="A76" s="1"/>
      <c r="B76" s="119" t="s">
        <v>178</v>
      </c>
      <c r="C76" s="38"/>
      <c r="D76" s="38"/>
      <c r="E76" s="38"/>
      <c r="F76" s="38"/>
      <c r="G76" s="38"/>
      <c r="H76" s="36"/>
      <c r="I76" s="70"/>
      <c r="J76" s="38"/>
      <c r="K76" s="38"/>
      <c r="L76" s="129"/>
      <c r="M76" s="38"/>
      <c r="N76" s="9"/>
      <c r="P76" s="8"/>
      <c r="Q76" s="8"/>
      <c r="R76" s="8"/>
      <c r="S76" s="8"/>
      <c r="T76" s="8"/>
      <c r="U76" s="8"/>
      <c r="V76" s="8"/>
    </row>
  </sheetData>
  <conditionalFormatting sqref="L23:M23">
    <cfRule type="cellIs" dxfId="497" priority="21" operator="between">
      <formula>-0.01</formula>
      <formula>0.01</formula>
    </cfRule>
  </conditionalFormatting>
  <conditionalFormatting sqref="K74:M75">
    <cfRule type="cellIs" dxfId="496" priority="18" operator="greaterThan">
      <formula>0.01</formula>
    </cfRule>
    <cfRule type="cellIs" dxfId="495" priority="19" operator="lessThan">
      <formula>0.01</formula>
    </cfRule>
    <cfRule type="cellIs" dxfId="494" priority="20" operator="between">
      <formula>-0.01</formula>
      <formula>0.01</formula>
    </cfRule>
  </conditionalFormatting>
  <conditionalFormatting sqref="W15 K51:M59 K24:M31">
    <cfRule type="cellIs" dxfId="493" priority="15" operator="lessThan">
      <formula>-0.01</formula>
    </cfRule>
    <cfRule type="cellIs" dxfId="492" priority="16" operator="greaterThan">
      <formula>0.01</formula>
    </cfRule>
    <cfRule type="cellIs" dxfId="491" priority="17" operator="between">
      <formula>-0.01</formula>
      <formula>0.01</formula>
    </cfRule>
  </conditionalFormatting>
  <conditionalFormatting sqref="K6:L16">
    <cfRule type="cellIs" dxfId="490" priority="12" operator="equal">
      <formula>0</formula>
    </cfRule>
    <cfRule type="cellIs" dxfId="489" priority="13" operator="lessThanOrEqual">
      <formula>0.001</formula>
    </cfRule>
    <cfRule type="cellIs" dxfId="488" priority="14" operator="greaterThanOrEqual">
      <formula>0.001</formula>
    </cfRule>
  </conditionalFormatting>
  <conditionalFormatting sqref="K65:M73">
    <cfRule type="cellIs" dxfId="487" priority="9" operator="greaterThanOrEqual">
      <formula>0.001</formula>
    </cfRule>
    <cfRule type="cellIs" dxfId="486" priority="10" operator="lessThanOrEqual">
      <formula>0.001</formula>
    </cfRule>
    <cfRule type="cellIs" dxfId="485" priority="11" operator="equal">
      <formula>0</formula>
    </cfRule>
  </conditionalFormatting>
  <conditionalFormatting sqref="K42:M42">
    <cfRule type="cellIs" dxfId="484" priority="7" operator="lessThan">
      <formula>0.02</formula>
    </cfRule>
    <cfRule type="cellIs" dxfId="483" priority="8" operator="greaterThan">
      <formula>0.02</formula>
    </cfRule>
  </conditionalFormatting>
  <conditionalFormatting sqref="K43:M44 K37:M41">
    <cfRule type="cellIs" dxfId="482" priority="4" operator="greaterThanOrEqual">
      <formula>0.001</formula>
    </cfRule>
    <cfRule type="cellIs" dxfId="481" priority="5" operator="lessThanOrEqual">
      <formula>0.001</formula>
    </cfRule>
    <cfRule type="cellIs" dxfId="480" priority="6" operator="equal">
      <formula>0</formula>
    </cfRule>
  </conditionalFormatting>
  <conditionalFormatting sqref="P15">
    <cfRule type="cellIs" dxfId="479" priority="1" operator="lessThan">
      <formula>-0.01</formula>
    </cfRule>
    <cfRule type="cellIs" dxfId="478" priority="2" operator="greaterThan">
      <formula>0.01</formula>
    </cfRule>
    <cfRule type="cellIs" dxfId="477"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48" fitToWidth="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8"/>
  <sheetViews>
    <sheetView showGridLines="0" showRowColHeaders="0" zoomScale="85"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3.5703125" style="6" customWidth="1"/>
    <col min="10" max="10" width="16" style="7" customWidth="1"/>
    <col min="11" max="11" width="16.85546875" style="7" customWidth="1"/>
    <col min="12" max="12" width="3.5703125" style="7" customWidth="1"/>
    <col min="13" max="13" width="16.85546875" style="7" customWidth="1"/>
    <col min="14" max="14" width="14"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c r="V5" s="91"/>
      <c r="W5" s="91"/>
      <c r="X5" s="91"/>
      <c r="Y5" s="91"/>
      <c r="Z5" s="91"/>
      <c r="AA5" s="91"/>
      <c r="AB5" s="91"/>
      <c r="AC5" s="91"/>
      <c r="AD5" s="91"/>
    </row>
    <row r="6" spans="1:30" s="8" customFormat="1" ht="18" customHeight="1" x14ac:dyDescent="0.25">
      <c r="A6" s="23"/>
      <c r="B6" s="47" t="s">
        <v>112</v>
      </c>
      <c r="C6" s="204">
        <v>2.1353360000000001</v>
      </c>
      <c r="D6" s="203">
        <v>2.7237650000000002</v>
      </c>
      <c r="E6" s="203">
        <v>2.2999999999999998</v>
      </c>
      <c r="F6" s="202">
        <v>2.6</v>
      </c>
      <c r="G6" s="201">
        <v>4</v>
      </c>
      <c r="H6" s="5"/>
      <c r="I6" s="67"/>
      <c r="J6" s="200">
        <v>3</v>
      </c>
      <c r="K6" s="179">
        <f>+IF(ISERROR(J6/D6-1),"*",(J6/D6-1))</f>
        <v>0.10141660532388075</v>
      </c>
      <c r="L6" s="205"/>
      <c r="M6" s="219">
        <f>+SUM(E6:G6,J6)</f>
        <v>11.9</v>
      </c>
      <c r="N6" s="67"/>
      <c r="V6" s="95"/>
      <c r="W6" s="95"/>
      <c r="X6" s="95"/>
      <c r="Y6" s="95"/>
      <c r="Z6" s="95"/>
      <c r="AA6" s="95"/>
      <c r="AB6" s="95"/>
      <c r="AC6" s="95"/>
      <c r="AD6" s="95"/>
    </row>
    <row r="7" spans="1:30" s="8" customFormat="1" ht="18" customHeight="1" x14ac:dyDescent="0.25">
      <c r="A7" s="23"/>
      <c r="B7" s="48" t="s">
        <v>113</v>
      </c>
      <c r="C7" s="199">
        <v>0.22358173000000001</v>
      </c>
      <c r="D7" s="198">
        <v>0.3398582</v>
      </c>
      <c r="E7" s="198">
        <v>0.1</v>
      </c>
      <c r="F7" s="197">
        <v>0.2</v>
      </c>
      <c r="G7" s="196">
        <v>0.4</v>
      </c>
      <c r="H7" s="5"/>
      <c r="I7" s="67"/>
      <c r="J7" s="195">
        <v>0.2</v>
      </c>
      <c r="K7" s="157">
        <f>+IF(ISERROR(J7/D7-1),"*",(J7/D7-1))</f>
        <v>-0.41151927480343264</v>
      </c>
      <c r="L7" s="205"/>
      <c r="M7" s="217">
        <f>+SUM(E7:G7,J7)</f>
        <v>0.90000000000000013</v>
      </c>
      <c r="N7" s="67"/>
      <c r="V7" s="95"/>
      <c r="W7" s="91"/>
      <c r="X7" s="91" t="str">
        <f>+C5</f>
        <v>TRIM 3 2015</v>
      </c>
      <c r="Y7" s="91" t="str">
        <f>+D5</f>
        <v>TRIM 4 2015</v>
      </c>
      <c r="Z7" s="91" t="str">
        <f>+E5</f>
        <v>TRIM 1 2016</v>
      </c>
      <c r="AA7" s="91" t="str">
        <f>+F5</f>
        <v>TRIM 2 2016</v>
      </c>
      <c r="AB7" s="91" t="str">
        <f>+G5</f>
        <v>TRIM 3 2016</v>
      </c>
      <c r="AC7" s="95" t="str">
        <f>+J5</f>
        <v>TRIM 4 2016</v>
      </c>
      <c r="AD7" s="95"/>
    </row>
    <row r="8" spans="1:30" s="8" customFormat="1" ht="18" customHeight="1" x14ac:dyDescent="0.25">
      <c r="A8" s="23"/>
      <c r="B8" s="48" t="s">
        <v>114</v>
      </c>
      <c r="C8" s="199">
        <v>6.6790130000000003</v>
      </c>
      <c r="D8" s="198">
        <v>11.196249999999999</v>
      </c>
      <c r="E8" s="198">
        <v>8</v>
      </c>
      <c r="F8" s="197">
        <v>9.5</v>
      </c>
      <c r="G8" s="196">
        <v>14.7</v>
      </c>
      <c r="H8" s="5"/>
      <c r="I8" s="67"/>
      <c r="J8" s="195">
        <v>10.3</v>
      </c>
      <c r="K8" s="157">
        <f>+IF(ISERROR(J8/D8-1),"*",(J8/D8-1))</f>
        <v>-8.004912359048777E-2</v>
      </c>
      <c r="L8" s="205"/>
      <c r="M8" s="217">
        <f>+SUM(E8:G8,J8)</f>
        <v>42.5</v>
      </c>
      <c r="N8" s="67"/>
      <c r="V8" s="95"/>
      <c r="W8" s="91" t="str">
        <f>+VLOOKUP($P$4,$B$5:$J$16,1,0)</f>
        <v>Volumen (Mio consumiciones)</v>
      </c>
      <c r="X8" s="91">
        <f>+VLOOKUP($P$4,$B$5:$J$16,2,0)</f>
        <v>2.1353360000000001</v>
      </c>
      <c r="Y8" s="91">
        <f>+VLOOKUP($P$4,$B$5:$J$16,3,0)</f>
        <v>2.7237650000000002</v>
      </c>
      <c r="Z8" s="91">
        <f>+VLOOKUP($P$4,$B$5:$J$16,4,0)</f>
        <v>2.2999999999999998</v>
      </c>
      <c r="AA8" s="91">
        <f>+VLOOKUP($P$4,$B$5:$J$16,5,0)</f>
        <v>2.6</v>
      </c>
      <c r="AB8" s="91">
        <f>+VLOOKUP($P$4,$B$5:$J$16,6,0)</f>
        <v>4</v>
      </c>
      <c r="AC8" s="91">
        <f>+VLOOKUP($P$4,$B$5:$J$16,9,0)</f>
        <v>3</v>
      </c>
      <c r="AD8" s="95"/>
    </row>
    <row r="9" spans="1:30" s="8" customFormat="1" ht="18" customHeight="1" x14ac:dyDescent="0.25">
      <c r="A9" s="23"/>
      <c r="B9" s="48" t="s">
        <v>158</v>
      </c>
      <c r="C9" s="199">
        <v>1.040295543528591</v>
      </c>
      <c r="D9" s="198">
        <v>1.3723046622074127</v>
      </c>
      <c r="E9" s="198">
        <v>1.2</v>
      </c>
      <c r="F9" s="197">
        <v>1</v>
      </c>
      <c r="G9" s="196">
        <v>1.1000000000000001</v>
      </c>
      <c r="H9" s="5"/>
      <c r="I9" s="67"/>
      <c r="J9" s="195">
        <v>1.1000000000000001</v>
      </c>
      <c r="K9" s="170">
        <f>+IF(ISERROR(J9-D9),"*",(J9-D9))</f>
        <v>-0.27230466220741256</v>
      </c>
      <c r="L9" s="209"/>
      <c r="M9" s="217"/>
      <c r="N9" s="67"/>
      <c r="V9" s="95"/>
      <c r="W9" s="95"/>
      <c r="X9" s="95"/>
      <c r="Y9" s="95"/>
      <c r="Z9" s="95"/>
      <c r="AA9" s="95"/>
      <c r="AB9" s="95"/>
      <c r="AC9" s="95"/>
      <c r="AD9" s="95"/>
    </row>
    <row r="10" spans="1:30" s="8" customFormat="1" ht="18" customHeight="1" x14ac:dyDescent="0.25">
      <c r="A10" s="23"/>
      <c r="B10" s="48" t="s">
        <v>115</v>
      </c>
      <c r="C10" s="199">
        <v>3.7</v>
      </c>
      <c r="D10" s="198">
        <v>4.5999999999999996</v>
      </c>
      <c r="E10" s="198">
        <v>5</v>
      </c>
      <c r="F10" s="197">
        <v>5.8</v>
      </c>
      <c r="G10" s="196">
        <v>8.1999999999999993</v>
      </c>
      <c r="H10" s="5"/>
      <c r="I10" s="67"/>
      <c r="J10" s="195">
        <v>6.1</v>
      </c>
      <c r="K10" s="157">
        <f t="shared" ref="K10:K16" si="0">+IF(ISERROR(J10/D10-1),"*",(J10/D10-1))</f>
        <v>0.32608695652173925</v>
      </c>
      <c r="L10" s="205"/>
      <c r="M10" s="217"/>
      <c r="N10" s="67"/>
      <c r="V10" s="95"/>
      <c r="W10" s="95"/>
      <c r="X10" s="95"/>
      <c r="Y10" s="95"/>
      <c r="Z10" s="95"/>
      <c r="AA10" s="95"/>
      <c r="AB10" s="95"/>
      <c r="AC10" s="95"/>
      <c r="AD10" s="95"/>
    </row>
    <row r="11" spans="1:30" s="8" customFormat="1" ht="18" customHeight="1" x14ac:dyDescent="0.25">
      <c r="A11" s="23"/>
      <c r="B11" s="48" t="s">
        <v>108</v>
      </c>
      <c r="C11" s="199">
        <v>6.3</v>
      </c>
      <c r="D11" s="198">
        <v>6.1</v>
      </c>
      <c r="E11" s="198">
        <v>6.2</v>
      </c>
      <c r="F11" s="197">
        <v>7.8</v>
      </c>
      <c r="G11" s="196">
        <v>11.1</v>
      </c>
      <c r="H11" s="5"/>
      <c r="I11" s="67"/>
      <c r="J11" s="195">
        <v>8.1</v>
      </c>
      <c r="K11" s="157">
        <f t="shared" si="0"/>
        <v>0.32786885245901631</v>
      </c>
      <c r="L11" s="205"/>
      <c r="M11" s="217"/>
      <c r="N11" s="67"/>
      <c r="W11" s="135"/>
      <c r="X11" s="135"/>
      <c r="Y11" s="135"/>
      <c r="Z11" s="135"/>
      <c r="AA11" s="135"/>
      <c r="AB11" s="135"/>
      <c r="AC11" s="135"/>
      <c r="AD11" s="135"/>
    </row>
    <row r="12" spans="1:30" s="8" customFormat="1" ht="18" customHeight="1" x14ac:dyDescent="0.25">
      <c r="A12" s="23"/>
      <c r="B12" s="48" t="s">
        <v>109</v>
      </c>
      <c r="C12" s="199">
        <v>0.66326620032513384</v>
      </c>
      <c r="D12" s="198">
        <v>0.76424666683157294</v>
      </c>
      <c r="E12" s="198">
        <v>0.4</v>
      </c>
      <c r="F12" s="197">
        <v>0.7</v>
      </c>
      <c r="G12" s="196">
        <v>1</v>
      </c>
      <c r="H12" s="5"/>
      <c r="I12" s="67"/>
      <c r="J12" s="195">
        <v>0.6</v>
      </c>
      <c r="K12" s="157">
        <f t="shared" si="0"/>
        <v>-0.21491316084178635</v>
      </c>
      <c r="L12" s="205"/>
      <c r="M12" s="217"/>
      <c r="N12" s="67"/>
      <c r="W12" s="135"/>
      <c r="X12" s="135"/>
      <c r="Y12" s="135"/>
      <c r="Z12" s="135"/>
      <c r="AA12" s="135"/>
      <c r="AB12" s="135"/>
      <c r="AC12" s="135"/>
      <c r="AD12" s="135"/>
    </row>
    <row r="13" spans="1:30" s="8" customFormat="1" ht="18" customHeight="1" x14ac:dyDescent="0.25">
      <c r="A13" s="23"/>
      <c r="B13" s="48" t="s">
        <v>110</v>
      </c>
      <c r="C13" s="199">
        <v>1.71</v>
      </c>
      <c r="D13" s="198">
        <v>1.34</v>
      </c>
      <c r="E13" s="198">
        <v>1.2</v>
      </c>
      <c r="F13" s="197">
        <v>1.4</v>
      </c>
      <c r="G13" s="196">
        <v>1.4</v>
      </c>
      <c r="H13" s="5"/>
      <c r="I13" s="67"/>
      <c r="J13" s="195">
        <v>1.3</v>
      </c>
      <c r="K13" s="157">
        <f t="shared" si="0"/>
        <v>-2.9850746268656692E-2</v>
      </c>
      <c r="L13" s="205"/>
      <c r="M13" s="217"/>
      <c r="N13" s="67"/>
      <c r="W13" s="135"/>
      <c r="X13" s="135"/>
      <c r="Y13" s="135"/>
      <c r="Z13" s="135"/>
      <c r="AA13" s="135"/>
      <c r="AB13" s="135"/>
      <c r="AC13" s="135"/>
      <c r="AD13" s="135"/>
    </row>
    <row r="14" spans="1:30" s="8" customFormat="1" ht="18" customHeight="1" x14ac:dyDescent="0.25">
      <c r="A14" s="23"/>
      <c r="B14" s="49" t="s">
        <v>156</v>
      </c>
      <c r="C14" s="199">
        <v>6.8999287237137838E-3</v>
      </c>
      <c r="D14" s="223">
        <v>1.0487792639694429E-2</v>
      </c>
      <c r="E14" s="223">
        <v>0</v>
      </c>
      <c r="F14" s="222">
        <v>0</v>
      </c>
      <c r="G14" s="221">
        <v>0</v>
      </c>
      <c r="H14" s="5"/>
      <c r="I14" s="67"/>
      <c r="J14" s="220">
        <v>0</v>
      </c>
      <c r="K14" s="157">
        <f t="shared" si="0"/>
        <v>-1</v>
      </c>
      <c r="L14" s="205"/>
      <c r="M14" s="217">
        <f>+SUM(E14:G14,J14)</f>
        <v>0</v>
      </c>
      <c r="N14" s="67"/>
    </row>
    <row r="15" spans="1:30" s="8" customFormat="1" ht="18" customHeight="1" x14ac:dyDescent="0.25">
      <c r="A15" s="23"/>
      <c r="B15" s="49" t="s">
        <v>116</v>
      </c>
      <c r="C15" s="199">
        <v>0.20612021225865712</v>
      </c>
      <c r="D15" s="198">
        <v>0.34550865137924802</v>
      </c>
      <c r="E15" s="198">
        <v>0.2</v>
      </c>
      <c r="F15" s="197">
        <v>0.3</v>
      </c>
      <c r="G15" s="196">
        <v>0.5</v>
      </c>
      <c r="H15" s="5"/>
      <c r="I15" s="67"/>
      <c r="J15" s="195">
        <v>0.3</v>
      </c>
      <c r="K15" s="157">
        <f t="shared" si="0"/>
        <v>-0.13171494027017983</v>
      </c>
      <c r="L15" s="205"/>
      <c r="M15" s="217">
        <f>+SUM(E15:G15,J15)</f>
        <v>1.3</v>
      </c>
      <c r="N15" s="67"/>
    </row>
    <row r="16" spans="1:30" s="8" customFormat="1" ht="18" customHeight="1" thickBot="1" x14ac:dyDescent="0.3">
      <c r="A16" s="23"/>
      <c r="B16" s="50" t="s">
        <v>111</v>
      </c>
      <c r="C16" s="194">
        <v>29.872803113206071</v>
      </c>
      <c r="D16" s="193">
        <v>32.943886597410334</v>
      </c>
      <c r="E16" s="193">
        <v>57.3</v>
      </c>
      <c r="F16" s="192">
        <v>39</v>
      </c>
      <c r="G16" s="191">
        <v>41.9</v>
      </c>
      <c r="H16" s="5"/>
      <c r="I16" s="67"/>
      <c r="J16" s="190">
        <v>49.8</v>
      </c>
      <c r="K16" s="151">
        <f t="shared" si="0"/>
        <v>0.51166134732611357</v>
      </c>
      <c r="L16" s="205"/>
      <c r="M16" s="215">
        <f>+M8/M7</f>
        <v>47.222222222222214</v>
      </c>
      <c r="N16" s="67"/>
    </row>
    <row r="17" spans="1:22" s="8" customFormat="1" ht="12.95" customHeight="1" x14ac:dyDescent="0.25">
      <c r="A17" s="23"/>
      <c r="B17" s="43" t="s">
        <v>159</v>
      </c>
      <c r="C17" s="189"/>
      <c r="D17" s="189"/>
      <c r="E17" s="189"/>
      <c r="F17" s="189"/>
      <c r="G17" s="189"/>
      <c r="H17" s="5"/>
      <c r="I17" s="67"/>
      <c r="J17" s="189"/>
      <c r="K17" s="189"/>
      <c r="L17" s="214"/>
      <c r="M17" s="189"/>
      <c r="N17" s="67"/>
    </row>
    <row r="18" spans="1:22" s="8" customFormat="1" ht="12.95" customHeight="1" x14ac:dyDescent="0.25">
      <c r="A18" s="23"/>
      <c r="B18" s="44"/>
      <c r="C18" s="189"/>
      <c r="D18" s="189"/>
      <c r="E18" s="189"/>
      <c r="F18" s="189"/>
      <c r="G18" s="189"/>
      <c r="H18" s="5"/>
      <c r="I18" s="67"/>
      <c r="J18" s="189"/>
      <c r="K18" s="189"/>
      <c r="L18" s="214"/>
      <c r="M18" s="189"/>
      <c r="N18" s="67"/>
    </row>
    <row r="19" spans="1:22" s="8" customFormat="1" ht="12.95" customHeight="1" x14ac:dyDescent="0.25">
      <c r="A19" s="23"/>
      <c r="B19" s="44"/>
      <c r="C19" s="189"/>
      <c r="D19" s="189"/>
      <c r="E19" s="189"/>
      <c r="F19" s="189"/>
      <c r="G19" s="189"/>
      <c r="H19" s="5"/>
      <c r="I19" s="67"/>
      <c r="J19" s="189"/>
      <c r="K19" s="189"/>
      <c r="L19" s="214"/>
      <c r="M19" s="189"/>
      <c r="N19" s="67"/>
    </row>
    <row r="20" spans="1:22" ht="12.95" customHeight="1" x14ac:dyDescent="0.25">
      <c r="A20" s="1"/>
      <c r="B20" s="9"/>
      <c r="C20" s="147"/>
      <c r="D20" s="147"/>
      <c r="E20" s="147"/>
      <c r="F20" s="147"/>
      <c r="G20" s="147"/>
      <c r="H20"/>
      <c r="I20" s="9"/>
      <c r="J20" s="147"/>
      <c r="K20" s="147"/>
      <c r="L20" s="128"/>
      <c r="M20" s="147"/>
      <c r="N20" s="9"/>
      <c r="P20" s="110"/>
      <c r="Q20" s="110"/>
      <c r="R20" s="110"/>
      <c r="S20" s="110"/>
    </row>
    <row r="21" spans="1:22" ht="24.75" customHeight="1" x14ac:dyDescent="0.25">
      <c r="A21" s="1"/>
      <c r="B21" s="12"/>
      <c r="C21" s="13"/>
      <c r="D21" s="13"/>
      <c r="E21" s="13"/>
      <c r="F21" s="13"/>
      <c r="G21" s="13"/>
      <c r="H21" s="9"/>
      <c r="I21" s="9"/>
      <c r="J21" s="13"/>
      <c r="K21" s="13"/>
      <c r="L21" s="13"/>
      <c r="M21" s="13"/>
      <c r="N21" s="9"/>
      <c r="P21" s="110"/>
      <c r="Q21" s="110"/>
      <c r="R21" s="110"/>
      <c r="S21" s="110"/>
    </row>
    <row r="22" spans="1:22" ht="29.25" customHeight="1" thickBot="1" x14ac:dyDescent="0.3">
      <c r="A22" s="1"/>
      <c r="B22" s="12"/>
      <c r="C22" s="13"/>
      <c r="D22" s="13"/>
      <c r="E22" s="13"/>
      <c r="F22" s="13"/>
      <c r="G22" s="13"/>
      <c r="H22" s="9"/>
      <c r="I22" s="9"/>
      <c r="J22" s="13"/>
      <c r="K22" s="13"/>
      <c r="L22" s="13"/>
      <c r="M22" s="13"/>
      <c r="N22" s="9"/>
      <c r="P22" s="110"/>
      <c r="Q22" s="110"/>
      <c r="R22" s="110"/>
      <c r="S22" s="110"/>
    </row>
    <row r="23" spans="1:22" ht="50.1" customHeight="1" thickBot="1" x14ac:dyDescent="0.3">
      <c r="A23" s="1"/>
      <c r="B23" s="4" t="s">
        <v>25</v>
      </c>
      <c r="C23" s="45" t="s">
        <v>90</v>
      </c>
      <c r="D23" s="46" t="s">
        <v>192</v>
      </c>
      <c r="E23" s="46" t="s">
        <v>205</v>
      </c>
      <c r="F23" s="130" t="s">
        <v>204</v>
      </c>
      <c r="G23" s="71" t="s">
        <v>200</v>
      </c>
      <c r="H23"/>
      <c r="I23" s="9"/>
      <c r="J23" s="45" t="s">
        <v>201</v>
      </c>
      <c r="K23" s="81" t="s">
        <v>203</v>
      </c>
      <c r="L23" s="132"/>
      <c r="M23" s="132"/>
      <c r="N23" s="9"/>
      <c r="P23" s="110"/>
      <c r="Q23" s="110"/>
      <c r="R23" s="110"/>
      <c r="S23" s="110"/>
    </row>
    <row r="24" spans="1:22" s="8" customFormat="1" ht="18" customHeight="1" x14ac:dyDescent="0.25">
      <c r="A24" s="23"/>
      <c r="B24" s="26" t="s">
        <v>6</v>
      </c>
      <c r="C24" s="176">
        <v>100</v>
      </c>
      <c r="D24" s="175">
        <v>100</v>
      </c>
      <c r="E24" s="175">
        <v>100</v>
      </c>
      <c r="F24" s="174">
        <v>100</v>
      </c>
      <c r="G24" s="173">
        <v>100</v>
      </c>
      <c r="H24" s="35"/>
      <c r="I24" s="69"/>
      <c r="J24" s="172">
        <v>100</v>
      </c>
      <c r="K24" s="171">
        <f>+IF(ISERROR(J24-D24),"*",(J24-D24))</f>
        <v>0</v>
      </c>
      <c r="L24" s="211"/>
      <c r="M24" s="211"/>
      <c r="N24" s="67"/>
      <c r="P24" s="111"/>
      <c r="Q24" s="111"/>
      <c r="R24" s="111"/>
      <c r="S24" s="111"/>
    </row>
    <row r="25" spans="1:22" s="8" customFormat="1" ht="18" customHeight="1" x14ac:dyDescent="0.25">
      <c r="A25" s="23"/>
      <c r="B25" s="29" t="s">
        <v>0</v>
      </c>
      <c r="C25" s="162" t="s">
        <v>91</v>
      </c>
      <c r="D25" s="161" t="s">
        <v>91</v>
      </c>
      <c r="E25" s="161" t="s">
        <v>91</v>
      </c>
      <c r="F25" s="160">
        <v>3.7</v>
      </c>
      <c r="G25" s="159">
        <v>0.4</v>
      </c>
      <c r="H25" s="35"/>
      <c r="I25" s="69"/>
      <c r="J25" s="158">
        <v>0.2</v>
      </c>
      <c r="K25" s="170" t="str">
        <f>+IF(ISERROR(J25-D25),"*",(J25-D25))</f>
        <v>*</v>
      </c>
      <c r="L25" s="209"/>
      <c r="M25" s="209"/>
      <c r="N25" s="67"/>
      <c r="P25" s="111"/>
      <c r="Q25" s="111"/>
      <c r="R25" s="111"/>
      <c r="S25" s="111"/>
    </row>
    <row r="26" spans="1:22" s="8" customFormat="1" ht="18" customHeight="1" x14ac:dyDescent="0.25">
      <c r="A26" s="23"/>
      <c r="B26" s="29" t="s">
        <v>1</v>
      </c>
      <c r="C26" s="162" t="s">
        <v>91</v>
      </c>
      <c r="D26" s="161" t="s">
        <v>91</v>
      </c>
      <c r="E26" s="161" t="s">
        <v>207</v>
      </c>
      <c r="F26" s="160">
        <v>2.2000000000000002</v>
      </c>
      <c r="G26" s="159">
        <v>0.3</v>
      </c>
      <c r="H26" s="35"/>
      <c r="I26" s="69"/>
      <c r="J26" s="158">
        <v>1.2</v>
      </c>
      <c r="K26" s="170" t="str">
        <f>+IF(ISERROR(J26-D26),"*",(J26-D26))</f>
        <v>*</v>
      </c>
      <c r="L26" s="209"/>
      <c r="M26" s="209"/>
      <c r="N26" s="67"/>
      <c r="P26" s="111"/>
      <c r="Q26" s="111"/>
      <c r="R26" s="111"/>
      <c r="S26" s="111"/>
    </row>
    <row r="27" spans="1:22" s="8" customFormat="1" ht="18" customHeight="1" x14ac:dyDescent="0.25">
      <c r="A27" s="23"/>
      <c r="B27" s="29" t="s">
        <v>2</v>
      </c>
      <c r="C27" s="162" t="s">
        <v>91</v>
      </c>
      <c r="D27" s="161" t="s">
        <v>91</v>
      </c>
      <c r="E27" s="161" t="s">
        <v>207</v>
      </c>
      <c r="F27" s="160">
        <v>10.8</v>
      </c>
      <c r="G27" s="159">
        <v>6.8</v>
      </c>
      <c r="H27" s="35"/>
      <c r="I27" s="69"/>
      <c r="J27" s="158">
        <v>10.5</v>
      </c>
      <c r="K27" s="170" t="str">
        <f>+IF(ISERROR(J27-D27),"*",(J27-D27))</f>
        <v>*</v>
      </c>
      <c r="L27" s="209"/>
      <c r="M27" s="209"/>
      <c r="N27" s="67"/>
      <c r="P27" s="111"/>
      <c r="Q27" s="111"/>
      <c r="R27" s="111"/>
      <c r="S27" s="111"/>
    </row>
    <row r="28" spans="1:22" s="8" customFormat="1" ht="18" customHeight="1" thickBot="1" x14ac:dyDescent="0.3">
      <c r="A28" s="23"/>
      <c r="B28" s="30" t="s">
        <v>3</v>
      </c>
      <c r="C28" s="156" t="s">
        <v>91</v>
      </c>
      <c r="D28" s="155" t="s">
        <v>91</v>
      </c>
      <c r="E28" s="155">
        <v>80.3</v>
      </c>
      <c r="F28" s="154">
        <v>83.3</v>
      </c>
      <c r="G28" s="153">
        <v>92.5</v>
      </c>
      <c r="H28" s="35"/>
      <c r="I28" s="69"/>
      <c r="J28" s="152">
        <v>88.1</v>
      </c>
      <c r="K28" s="169" t="str">
        <f>+IF(ISERROR(J28-D28),"*",(J28-D28))</f>
        <v>*</v>
      </c>
      <c r="L28" s="209"/>
      <c r="M28" s="209"/>
      <c r="N28" s="67"/>
      <c r="P28" s="111"/>
      <c r="Q28" s="111"/>
      <c r="R28" s="111"/>
      <c r="S28" s="111"/>
    </row>
    <row r="29" spans="1:22" ht="8.25" customHeight="1" thickBot="1" x14ac:dyDescent="0.3">
      <c r="A29" s="1"/>
      <c r="B29" s="32"/>
      <c r="C29" s="186"/>
      <c r="D29" s="186"/>
      <c r="E29" s="186"/>
      <c r="F29" s="186"/>
      <c r="G29" s="186"/>
      <c r="H29" s="36"/>
      <c r="I29" s="70"/>
      <c r="J29" s="186"/>
      <c r="K29" s="188"/>
      <c r="L29" s="213"/>
      <c r="M29" s="213"/>
      <c r="N29" s="9"/>
      <c r="P29" s="111"/>
      <c r="Q29" s="111"/>
      <c r="R29" s="111"/>
      <c r="S29" s="111"/>
      <c r="T29" s="8"/>
      <c r="U29" s="8"/>
      <c r="V29" s="8"/>
    </row>
    <row r="30" spans="1:22" s="8" customFormat="1" ht="18" customHeight="1" x14ac:dyDescent="0.25">
      <c r="A30" s="23"/>
      <c r="B30" s="31" t="s">
        <v>4</v>
      </c>
      <c r="C30" s="184">
        <v>95.73954637583968</v>
      </c>
      <c r="D30" s="183">
        <v>81.598706202627611</v>
      </c>
      <c r="E30" s="183">
        <v>87.3</v>
      </c>
      <c r="F30" s="182">
        <v>85.5</v>
      </c>
      <c r="G30" s="181">
        <v>86.4</v>
      </c>
      <c r="H30" s="35"/>
      <c r="I30" s="69"/>
      <c r="J30" s="180">
        <v>90.5</v>
      </c>
      <c r="K30" s="187">
        <f>+IF(ISERROR(J30-D30),"*",(J30-D30))</f>
        <v>8.9012937973723893</v>
      </c>
      <c r="L30" s="209"/>
      <c r="M30" s="209"/>
      <c r="N30" s="67"/>
      <c r="P30" s="110"/>
      <c r="Q30" s="110"/>
      <c r="R30" s="110"/>
      <c r="S30" s="110"/>
      <c r="T30" s="6"/>
      <c r="U30" s="6"/>
      <c r="V30" s="6"/>
    </row>
    <row r="31" spans="1:22" s="8" customFormat="1" ht="18" customHeight="1" thickBot="1" x14ac:dyDescent="0.3">
      <c r="A31" s="23"/>
      <c r="B31" s="30" t="s">
        <v>5</v>
      </c>
      <c r="C31" s="156" t="s">
        <v>91</v>
      </c>
      <c r="D31" s="155" t="s">
        <v>91</v>
      </c>
      <c r="E31" s="155" t="s">
        <v>207</v>
      </c>
      <c r="F31" s="154">
        <v>14.5</v>
      </c>
      <c r="G31" s="153">
        <v>13.6</v>
      </c>
      <c r="H31" s="35"/>
      <c r="I31" s="69"/>
      <c r="J31" s="152">
        <v>9.5</v>
      </c>
      <c r="K31" s="169" t="str">
        <f>+IF(ISERROR(J31-D31),"*",(J31-D31))</f>
        <v>*</v>
      </c>
      <c r="L31" s="209"/>
      <c r="M31" s="209"/>
      <c r="N31" s="67"/>
      <c r="P31" s="111"/>
      <c r="Q31" s="111"/>
      <c r="R31" s="111"/>
      <c r="S31" s="111"/>
    </row>
    <row r="32" spans="1:22" ht="14.25" customHeight="1" x14ac:dyDescent="0.25">
      <c r="A32"/>
      <c r="B32" s="44" t="s">
        <v>66</v>
      </c>
      <c r="C32"/>
      <c r="D32"/>
      <c r="E32"/>
      <c r="F32"/>
      <c r="G32"/>
      <c r="H32"/>
      <c r="I32" s="9"/>
      <c r="J32"/>
      <c r="K32"/>
      <c r="L32" s="9"/>
      <c r="M32"/>
      <c r="N32" s="9"/>
      <c r="P32" s="111"/>
      <c r="Q32" s="111"/>
      <c r="R32" s="111"/>
      <c r="S32" s="111"/>
      <c r="T32" s="8"/>
      <c r="U32" s="8"/>
      <c r="V32" s="8"/>
    </row>
    <row r="33" spans="1:22" ht="14.25" customHeight="1" x14ac:dyDescent="0.25">
      <c r="A33"/>
      <c r="B33" s="44"/>
      <c r="C33"/>
      <c r="D33"/>
      <c r="E33"/>
      <c r="F33"/>
      <c r="G33"/>
      <c r="H33"/>
      <c r="I33" s="9"/>
      <c r="J33"/>
      <c r="K33"/>
      <c r="L33" s="9"/>
      <c r="M33"/>
      <c r="N33" s="9"/>
      <c r="P33" s="111"/>
      <c r="Q33" s="111"/>
      <c r="R33" s="111"/>
      <c r="S33" s="111"/>
      <c r="T33" s="8"/>
      <c r="U33" s="8"/>
      <c r="V33" s="8"/>
    </row>
    <row r="34" spans="1:22" ht="14.25" customHeight="1" x14ac:dyDescent="0.25">
      <c r="A34" s="1"/>
      <c r="B34" s="119" t="s">
        <v>178</v>
      </c>
      <c r="C34" s="147"/>
      <c r="D34" s="147"/>
      <c r="E34" s="147"/>
      <c r="F34" s="147"/>
      <c r="G34" s="147"/>
      <c r="H34"/>
      <c r="I34" s="9"/>
      <c r="J34" s="147"/>
      <c r="K34" s="147"/>
      <c r="L34" s="128"/>
      <c r="M34" s="147"/>
      <c r="N34" s="9"/>
      <c r="P34" s="110"/>
      <c r="Q34" s="110"/>
      <c r="R34" s="110"/>
      <c r="S34" s="110"/>
    </row>
    <row r="35" spans="1:22" ht="29.25" customHeight="1" thickBot="1" x14ac:dyDescent="0.3">
      <c r="A35" s="1"/>
      <c r="B35" s="12"/>
      <c r="C35" s="13"/>
      <c r="D35" s="13"/>
      <c r="E35" s="13"/>
      <c r="F35" s="13"/>
      <c r="G35" s="13"/>
      <c r="H35" s="9"/>
      <c r="I35" s="9"/>
      <c r="J35" s="13"/>
      <c r="K35" s="13"/>
      <c r="L35" s="13"/>
      <c r="M35" s="13"/>
      <c r="N35" s="9"/>
    </row>
    <row r="36" spans="1:22" ht="50.1" customHeight="1" thickBot="1" x14ac:dyDescent="0.3">
      <c r="A36" s="1"/>
      <c r="B36" s="4" t="s">
        <v>15</v>
      </c>
      <c r="C36" s="45" t="s">
        <v>90</v>
      </c>
      <c r="D36" s="46" t="s">
        <v>192</v>
      </c>
      <c r="E36" s="46" t="s">
        <v>205</v>
      </c>
      <c r="F36" s="130" t="s">
        <v>204</v>
      </c>
      <c r="G36" s="71" t="s">
        <v>200</v>
      </c>
      <c r="H36"/>
      <c r="I36" s="9"/>
      <c r="J36" s="45" t="s">
        <v>201</v>
      </c>
      <c r="K36" s="81" t="s">
        <v>203</v>
      </c>
      <c r="L36" s="132"/>
      <c r="M36" s="132"/>
      <c r="N36" s="9"/>
    </row>
    <row r="37" spans="1:22" s="8" customFormat="1" ht="18" customHeight="1" x14ac:dyDescent="0.25">
      <c r="A37" s="23"/>
      <c r="B37" s="26" t="s">
        <v>6</v>
      </c>
      <c r="C37" s="168">
        <v>0.66326620032513384</v>
      </c>
      <c r="D37" s="167">
        <v>0.76424666683157294</v>
      </c>
      <c r="E37" s="167">
        <v>0.4</v>
      </c>
      <c r="F37" s="166">
        <v>0.7</v>
      </c>
      <c r="G37" s="165">
        <v>1</v>
      </c>
      <c r="H37" s="35"/>
      <c r="I37" s="69"/>
      <c r="J37" s="164">
        <v>0.6</v>
      </c>
      <c r="K37" s="163">
        <f>+IF(ISERROR(J37/D37-1),"*",(J37/D37-1))</f>
        <v>-0.21491316084178635</v>
      </c>
      <c r="L37" s="207"/>
      <c r="M37" s="207"/>
      <c r="N37" s="67"/>
      <c r="P37" s="6"/>
      <c r="Q37" s="6"/>
      <c r="R37" s="6"/>
      <c r="S37" s="6"/>
      <c r="T37" s="6"/>
      <c r="U37" s="6"/>
      <c r="V37" s="6"/>
    </row>
    <row r="38" spans="1:22" s="8" customFormat="1" ht="18" customHeight="1" x14ac:dyDescent="0.25">
      <c r="A38" s="23"/>
      <c r="B38" s="29" t="s">
        <v>0</v>
      </c>
      <c r="C38" s="162" t="s">
        <v>91</v>
      </c>
      <c r="D38" s="161" t="s">
        <v>91</v>
      </c>
      <c r="E38" s="161" t="s">
        <v>91</v>
      </c>
      <c r="F38" s="160">
        <v>0.4</v>
      </c>
      <c r="G38" s="159">
        <v>0.4</v>
      </c>
      <c r="H38" s="35"/>
      <c r="I38" s="69"/>
      <c r="J38" s="158">
        <v>1</v>
      </c>
      <c r="K38" s="157" t="str">
        <f>+IF(ISERROR(J38/D38-1),"*",(J38/D38-1))</f>
        <v>*</v>
      </c>
      <c r="L38" s="205"/>
      <c r="M38" s="205"/>
      <c r="N38" s="67"/>
    </row>
    <row r="39" spans="1:22" s="8" customFormat="1" ht="18" customHeight="1" x14ac:dyDescent="0.25">
      <c r="A39" s="23"/>
      <c r="B39" s="29" t="s">
        <v>1</v>
      </c>
      <c r="C39" s="162" t="s">
        <v>91</v>
      </c>
      <c r="D39" s="161" t="s">
        <v>91</v>
      </c>
      <c r="E39" s="161" t="s">
        <v>207</v>
      </c>
      <c r="F39" s="160">
        <v>1</v>
      </c>
      <c r="G39" s="159">
        <v>1.3</v>
      </c>
      <c r="H39" s="35"/>
      <c r="I39" s="69"/>
      <c r="J39" s="158">
        <v>0.9</v>
      </c>
      <c r="K39" s="157" t="str">
        <f>+IF(ISERROR(J39/D39-1),"*",(J39/D39-1))</f>
        <v>*</v>
      </c>
      <c r="L39" s="205"/>
      <c r="M39" s="205"/>
      <c r="N39" s="67"/>
    </row>
    <row r="40" spans="1:22" s="8" customFormat="1" ht="18" customHeight="1" x14ac:dyDescent="0.25">
      <c r="A40" s="23"/>
      <c r="B40" s="29" t="s">
        <v>2</v>
      </c>
      <c r="C40" s="162" t="s">
        <v>91</v>
      </c>
      <c r="D40" s="161" t="s">
        <v>91</v>
      </c>
      <c r="E40" s="161" t="s">
        <v>207</v>
      </c>
      <c r="F40" s="160">
        <v>0.5</v>
      </c>
      <c r="G40" s="159">
        <v>0.7</v>
      </c>
      <c r="H40" s="35"/>
      <c r="I40" s="69"/>
      <c r="J40" s="158">
        <v>0.5</v>
      </c>
      <c r="K40" s="157" t="str">
        <f>+IF(ISERROR(J40/D40-1),"*",(J40/D40-1))</f>
        <v>*</v>
      </c>
      <c r="L40" s="205"/>
      <c r="M40" s="205"/>
      <c r="N40" s="67"/>
    </row>
    <row r="41" spans="1:22" s="8" customFormat="1" ht="18" customHeight="1" thickBot="1" x14ac:dyDescent="0.3">
      <c r="A41" s="23"/>
      <c r="B41" s="30" t="s">
        <v>3</v>
      </c>
      <c r="C41" s="156" t="s">
        <v>91</v>
      </c>
      <c r="D41" s="155" t="s">
        <v>91</v>
      </c>
      <c r="E41" s="155" t="s">
        <v>207</v>
      </c>
      <c r="F41" s="154">
        <v>0.3</v>
      </c>
      <c r="G41" s="153" t="s">
        <v>207</v>
      </c>
      <c r="H41" s="35"/>
      <c r="I41" s="69"/>
      <c r="J41" s="152">
        <v>0.1</v>
      </c>
      <c r="K41" s="151" t="str">
        <f>+IF(ISERROR(J41/D41-1),"*",(J41/D41-1))</f>
        <v>*</v>
      </c>
      <c r="L41" s="205"/>
      <c r="M41" s="177"/>
      <c r="N41" s="67"/>
    </row>
    <row r="42" spans="1:22" ht="16.5" thickBot="1" x14ac:dyDescent="0.3">
      <c r="A42" s="1"/>
      <c r="B42" s="32"/>
      <c r="C42" s="186"/>
      <c r="D42" s="186"/>
      <c r="E42" s="186"/>
      <c r="F42" s="186"/>
      <c r="G42" s="186"/>
      <c r="H42" s="36"/>
      <c r="I42" s="70"/>
      <c r="J42" s="186"/>
      <c r="K42" s="185"/>
      <c r="L42" s="212"/>
      <c r="M42" s="185"/>
      <c r="N42" s="9"/>
      <c r="P42" s="8"/>
      <c r="Q42" s="8"/>
      <c r="R42" s="8"/>
      <c r="S42" s="8"/>
      <c r="T42" s="8"/>
      <c r="U42" s="8"/>
      <c r="V42" s="8"/>
    </row>
    <row r="43" spans="1:22" s="8" customFormat="1" ht="18" customHeight="1" x14ac:dyDescent="0.25">
      <c r="A43" s="23"/>
      <c r="B43" s="31" t="s">
        <v>4</v>
      </c>
      <c r="C43" s="184">
        <v>0.65112059518218279</v>
      </c>
      <c r="D43" s="183">
        <v>0.84082674722844108</v>
      </c>
      <c r="E43" s="183">
        <v>0.4</v>
      </c>
      <c r="F43" s="182">
        <v>0.6</v>
      </c>
      <c r="G43" s="181">
        <v>1</v>
      </c>
      <c r="H43" s="35"/>
      <c r="I43" s="69"/>
      <c r="J43" s="180">
        <v>0.6</v>
      </c>
      <c r="K43" s="179">
        <f>+IF(ISERROR(J43/D43-1),"*",(J43/D43-1))</f>
        <v>-0.28641661082055447</v>
      </c>
      <c r="L43" s="205"/>
      <c r="M43" s="177"/>
      <c r="N43" s="67"/>
    </row>
    <row r="44" spans="1:22" s="8" customFormat="1" ht="18" customHeight="1" thickBot="1" x14ac:dyDescent="0.3">
      <c r="A44" s="23"/>
      <c r="B44" s="30" t="s">
        <v>5</v>
      </c>
      <c r="C44" s="156" t="s">
        <v>91</v>
      </c>
      <c r="D44" s="155" t="s">
        <v>91</v>
      </c>
      <c r="E44" s="155" t="s">
        <v>207</v>
      </c>
      <c r="F44" s="154">
        <v>1.6</v>
      </c>
      <c r="G44" s="153">
        <v>0.7</v>
      </c>
      <c r="H44" s="35"/>
      <c r="I44" s="69"/>
      <c r="J44" s="152">
        <v>0.5</v>
      </c>
      <c r="K44" s="151" t="str">
        <f>+IF(ISERROR(J44/D44-1),"*",(J44/D44-1))</f>
        <v>*</v>
      </c>
      <c r="L44" s="205"/>
      <c r="M44" s="177"/>
      <c r="N44" s="67"/>
      <c r="P44" s="6"/>
      <c r="Q44" s="6"/>
      <c r="R44" s="6"/>
      <c r="S44" s="6"/>
      <c r="T44" s="6"/>
      <c r="U44" s="6"/>
      <c r="V44" s="6"/>
    </row>
    <row r="45" spans="1:22" ht="12.95" customHeight="1" x14ac:dyDescent="0.25">
      <c r="A45" s="1"/>
      <c r="B45" s="44" t="s">
        <v>66</v>
      </c>
      <c r="C45" s="38"/>
      <c r="D45" s="38"/>
      <c r="E45" s="38"/>
      <c r="F45" s="38"/>
      <c r="G45" s="38"/>
      <c r="H45" s="36"/>
      <c r="I45" s="70"/>
      <c r="J45" s="38"/>
      <c r="K45" s="38"/>
      <c r="L45" s="129"/>
      <c r="M45" s="38"/>
      <c r="N45" s="9"/>
      <c r="P45" s="8"/>
      <c r="Q45" s="8"/>
      <c r="R45" s="8"/>
      <c r="S45" s="8"/>
      <c r="T45" s="8"/>
      <c r="U45" s="8"/>
      <c r="V45" s="8"/>
    </row>
    <row r="46" spans="1:22" ht="12.95" customHeight="1" x14ac:dyDescent="0.25">
      <c r="A46" s="1"/>
      <c r="B46" s="44"/>
      <c r="C46" s="38"/>
      <c r="D46" s="38"/>
      <c r="E46" s="38"/>
      <c r="F46" s="38"/>
      <c r="G46" s="38"/>
      <c r="H46" s="36"/>
      <c r="I46" s="70"/>
      <c r="J46" s="38"/>
      <c r="K46" s="38"/>
      <c r="L46" s="129"/>
      <c r="M46" s="38"/>
      <c r="N46" s="9"/>
      <c r="P46" s="8"/>
      <c r="Q46" s="8"/>
      <c r="R46" s="8"/>
      <c r="S46" s="8"/>
      <c r="T46" s="8"/>
      <c r="U46" s="8"/>
      <c r="V46" s="8"/>
    </row>
    <row r="47" spans="1:22" ht="12.95" customHeight="1" x14ac:dyDescent="0.25">
      <c r="A47" s="1"/>
      <c r="B47" s="119" t="s">
        <v>178</v>
      </c>
      <c r="C47" s="38"/>
      <c r="D47" s="38"/>
      <c r="E47" s="38"/>
      <c r="F47" s="38"/>
      <c r="G47" s="38"/>
      <c r="H47" s="36"/>
      <c r="I47" s="70"/>
      <c r="J47" s="38"/>
      <c r="K47" s="38"/>
      <c r="L47" s="129"/>
      <c r="M47" s="38"/>
      <c r="N47" s="9"/>
      <c r="P47" s="8"/>
      <c r="Q47" s="8"/>
      <c r="R47" s="8"/>
      <c r="S47" s="8"/>
      <c r="T47" s="8"/>
      <c r="U47" s="8"/>
      <c r="V47" s="8"/>
    </row>
    <row r="48" spans="1:22" ht="12.95" customHeight="1" x14ac:dyDescent="0.25">
      <c r="A48" s="1"/>
      <c r="B48" s="9"/>
      <c r="C48" s="38"/>
      <c r="D48" s="38"/>
      <c r="E48" s="38"/>
      <c r="F48" s="38"/>
      <c r="G48" s="38"/>
      <c r="H48" s="36"/>
      <c r="I48" s="70"/>
      <c r="J48" s="38"/>
      <c r="K48" s="38"/>
      <c r="L48" s="129"/>
      <c r="M48" s="38"/>
      <c r="N48" s="9"/>
      <c r="P48" s="8"/>
      <c r="Q48" s="8"/>
      <c r="R48" s="8"/>
      <c r="S48" s="8"/>
      <c r="T48" s="8"/>
      <c r="U48" s="8"/>
      <c r="V48" s="8"/>
    </row>
    <row r="49" spans="1:22" ht="24.75" customHeight="1" x14ac:dyDescent="0.25">
      <c r="A49" s="1"/>
      <c r="B49" s="12"/>
      <c r="C49" s="13"/>
      <c r="D49" s="13"/>
      <c r="E49" s="13"/>
      <c r="F49" s="13"/>
      <c r="G49" s="13"/>
      <c r="H49" s="9"/>
      <c r="I49" s="9"/>
      <c r="J49" s="13"/>
      <c r="K49" s="13"/>
      <c r="L49" s="13"/>
      <c r="M49" s="13"/>
      <c r="N49" s="9"/>
      <c r="P49" s="8"/>
      <c r="Q49" s="8"/>
      <c r="R49" s="8"/>
      <c r="S49" s="8"/>
      <c r="T49" s="8"/>
      <c r="U49" s="8"/>
      <c r="V49" s="8"/>
    </row>
    <row r="50" spans="1:22" ht="27.75" customHeight="1" thickBot="1" x14ac:dyDescent="0.3">
      <c r="A50" s="1"/>
      <c r="B50" s="12"/>
      <c r="C50" s="13"/>
      <c r="D50" s="13"/>
      <c r="E50" s="13"/>
      <c r="F50" s="13"/>
      <c r="G50" s="13"/>
      <c r="H50" s="9"/>
      <c r="I50" s="9"/>
      <c r="J50" s="13"/>
      <c r="K50" s="13"/>
      <c r="L50" s="13"/>
      <c r="M50" s="13"/>
      <c r="N50" s="9"/>
    </row>
    <row r="51" spans="1:22" ht="50.1" customHeight="1" thickBot="1" x14ac:dyDescent="0.3">
      <c r="A51" s="1"/>
      <c r="B51" s="4" t="s">
        <v>25</v>
      </c>
      <c r="C51" s="45" t="s">
        <v>90</v>
      </c>
      <c r="D51" s="46" t="s">
        <v>192</v>
      </c>
      <c r="E51" s="46" t="s">
        <v>205</v>
      </c>
      <c r="F51" s="130" t="s">
        <v>204</v>
      </c>
      <c r="G51" s="71" t="s">
        <v>200</v>
      </c>
      <c r="H51"/>
      <c r="I51" s="9"/>
      <c r="J51" s="45" t="s">
        <v>201</v>
      </c>
      <c r="K51" s="81" t="s">
        <v>203</v>
      </c>
      <c r="L51" s="132"/>
      <c r="M51" s="132"/>
      <c r="N51" s="9"/>
    </row>
    <row r="52" spans="1:22" s="8" customFormat="1" ht="18" customHeight="1" x14ac:dyDescent="0.25">
      <c r="A52" s="23"/>
      <c r="B52" s="26" t="s">
        <v>6</v>
      </c>
      <c r="C52" s="176">
        <v>100</v>
      </c>
      <c r="D52" s="175">
        <v>100</v>
      </c>
      <c r="E52" s="175">
        <v>100</v>
      </c>
      <c r="F52" s="174">
        <v>100</v>
      </c>
      <c r="G52" s="173">
        <v>100</v>
      </c>
      <c r="H52" s="5"/>
      <c r="I52" s="67"/>
      <c r="J52" s="172">
        <v>100</v>
      </c>
      <c r="K52" s="171">
        <f t="shared" ref="K52:K60" si="1">+IF(ISERROR(J52-D52),"*",(J52-D52))</f>
        <v>0</v>
      </c>
      <c r="L52" s="211"/>
      <c r="M52" s="210"/>
      <c r="N52" s="67"/>
      <c r="P52" s="6"/>
      <c r="Q52" s="6"/>
      <c r="R52" s="6"/>
      <c r="S52" s="6"/>
      <c r="T52" s="6"/>
      <c r="U52" s="6"/>
      <c r="V52" s="6"/>
    </row>
    <row r="53" spans="1:22" s="8" customFormat="1" ht="18" customHeight="1" x14ac:dyDescent="0.25">
      <c r="A53" s="23"/>
      <c r="B53" s="24" t="s">
        <v>7</v>
      </c>
      <c r="C53" s="162" t="s">
        <v>91</v>
      </c>
      <c r="D53" s="161" t="s">
        <v>91</v>
      </c>
      <c r="E53" s="161" t="s">
        <v>91</v>
      </c>
      <c r="F53" s="160">
        <v>7.8</v>
      </c>
      <c r="G53" s="159">
        <v>3.5</v>
      </c>
      <c r="H53" s="5"/>
      <c r="I53" s="67"/>
      <c r="J53" s="158">
        <v>4</v>
      </c>
      <c r="K53" s="170" t="str">
        <f t="shared" si="1"/>
        <v>*</v>
      </c>
      <c r="L53" s="209"/>
      <c r="M53" s="208"/>
      <c r="N53" s="67"/>
      <c r="P53" s="6"/>
      <c r="Q53" s="6"/>
      <c r="R53" s="6"/>
      <c r="S53" s="6"/>
      <c r="T53" s="6"/>
      <c r="U53" s="6"/>
      <c r="V53" s="6"/>
    </row>
    <row r="54" spans="1:22" s="8" customFormat="1" ht="18" customHeight="1" x14ac:dyDescent="0.25">
      <c r="A54" s="23"/>
      <c r="B54" s="24" t="s">
        <v>8</v>
      </c>
      <c r="C54" s="162" t="s">
        <v>91</v>
      </c>
      <c r="D54" s="161" t="s">
        <v>91</v>
      </c>
      <c r="E54" s="161" t="s">
        <v>91</v>
      </c>
      <c r="F54" s="160">
        <v>32.6</v>
      </c>
      <c r="G54" s="159">
        <v>43</v>
      </c>
      <c r="H54" s="35"/>
      <c r="I54" s="69"/>
      <c r="J54" s="158">
        <v>40</v>
      </c>
      <c r="K54" s="170" t="str">
        <f t="shared" si="1"/>
        <v>*</v>
      </c>
      <c r="L54" s="209"/>
      <c r="M54" s="208"/>
      <c r="N54" s="67"/>
    </row>
    <row r="55" spans="1:22" s="8" customFormat="1" ht="18" customHeight="1" x14ac:dyDescent="0.25">
      <c r="A55" s="23"/>
      <c r="B55" s="24" t="s">
        <v>9</v>
      </c>
      <c r="C55" s="162" t="s">
        <v>91</v>
      </c>
      <c r="D55" s="161" t="s">
        <v>91</v>
      </c>
      <c r="E55" s="161" t="s">
        <v>91</v>
      </c>
      <c r="F55" s="160">
        <v>21.5</v>
      </c>
      <c r="G55" s="159">
        <v>18.899999999999999</v>
      </c>
      <c r="H55" s="35"/>
      <c r="I55" s="69"/>
      <c r="J55" s="158">
        <v>23.8</v>
      </c>
      <c r="K55" s="170" t="str">
        <f t="shared" si="1"/>
        <v>*</v>
      </c>
      <c r="L55" s="209"/>
      <c r="M55" s="208"/>
      <c r="N55" s="67"/>
    </row>
    <row r="56" spans="1:22" s="8" customFormat="1" ht="18" customHeight="1" x14ac:dyDescent="0.25">
      <c r="A56" s="23"/>
      <c r="B56" s="24" t="s">
        <v>10</v>
      </c>
      <c r="C56" s="162" t="s">
        <v>91</v>
      </c>
      <c r="D56" s="161" t="s">
        <v>91</v>
      </c>
      <c r="E56" s="161" t="s">
        <v>91</v>
      </c>
      <c r="F56" s="160">
        <v>7.7</v>
      </c>
      <c r="G56" s="159" t="s">
        <v>91</v>
      </c>
      <c r="H56" s="35"/>
      <c r="I56" s="69"/>
      <c r="J56" s="158">
        <v>3.6</v>
      </c>
      <c r="K56" s="170" t="str">
        <f t="shared" si="1"/>
        <v>*</v>
      </c>
      <c r="L56" s="209"/>
      <c r="M56" s="208"/>
      <c r="N56" s="67"/>
    </row>
    <row r="57" spans="1:22" s="8" customFormat="1" ht="18" customHeight="1" x14ac:dyDescent="0.25">
      <c r="A57" s="23"/>
      <c r="B57" s="24" t="s">
        <v>11</v>
      </c>
      <c r="C57" s="162" t="s">
        <v>91</v>
      </c>
      <c r="D57" s="161" t="s">
        <v>91</v>
      </c>
      <c r="E57" s="161" t="s">
        <v>91</v>
      </c>
      <c r="F57" s="160">
        <v>0.4</v>
      </c>
      <c r="G57" s="159">
        <v>0.6</v>
      </c>
      <c r="H57" s="35"/>
      <c r="I57" s="69"/>
      <c r="J57" s="158">
        <v>2.4</v>
      </c>
      <c r="K57" s="170" t="str">
        <f t="shared" si="1"/>
        <v>*</v>
      </c>
      <c r="L57" s="209"/>
      <c r="M57" s="208"/>
      <c r="N57" s="67"/>
    </row>
    <row r="58" spans="1:22" s="8" customFormat="1" ht="18" customHeight="1" x14ac:dyDescent="0.25">
      <c r="A58" s="23"/>
      <c r="B58" s="24" t="s">
        <v>12</v>
      </c>
      <c r="C58" s="162" t="s">
        <v>91</v>
      </c>
      <c r="D58" s="161" t="s">
        <v>91</v>
      </c>
      <c r="E58" s="161" t="s">
        <v>91</v>
      </c>
      <c r="F58" s="160">
        <v>8.8000000000000007</v>
      </c>
      <c r="G58" s="159">
        <v>4</v>
      </c>
      <c r="H58" s="35"/>
      <c r="I58" s="69"/>
      <c r="J58" s="158">
        <v>2.2999999999999998</v>
      </c>
      <c r="K58" s="170" t="str">
        <f t="shared" si="1"/>
        <v>*</v>
      </c>
      <c r="L58" s="209"/>
      <c r="M58" s="208"/>
      <c r="N58" s="67"/>
    </row>
    <row r="59" spans="1:22" s="8" customFormat="1" ht="18" customHeight="1" x14ac:dyDescent="0.25">
      <c r="A59" s="23"/>
      <c r="B59" s="24" t="s">
        <v>13</v>
      </c>
      <c r="C59" s="162" t="s">
        <v>91</v>
      </c>
      <c r="D59" s="161" t="s">
        <v>91</v>
      </c>
      <c r="E59" s="161" t="s">
        <v>91</v>
      </c>
      <c r="F59" s="160">
        <v>21.2</v>
      </c>
      <c r="G59" s="159">
        <v>27</v>
      </c>
      <c r="H59" s="35"/>
      <c r="I59" s="69"/>
      <c r="J59" s="158">
        <v>23.4</v>
      </c>
      <c r="K59" s="170" t="str">
        <f t="shared" si="1"/>
        <v>*</v>
      </c>
      <c r="L59" s="209"/>
      <c r="M59" s="208"/>
      <c r="N59" s="67"/>
    </row>
    <row r="60" spans="1:22" s="8" customFormat="1" ht="18" customHeight="1" thickBot="1" x14ac:dyDescent="0.3">
      <c r="A60" s="23"/>
      <c r="B60" s="25" t="s">
        <v>14</v>
      </c>
      <c r="C60" s="156" t="s">
        <v>91</v>
      </c>
      <c r="D60" s="155" t="s">
        <v>91</v>
      </c>
      <c r="E60" s="155" t="s">
        <v>207</v>
      </c>
      <c r="F60" s="154" t="s">
        <v>207</v>
      </c>
      <c r="G60" s="153">
        <v>3</v>
      </c>
      <c r="H60" s="35"/>
      <c r="I60" s="69"/>
      <c r="J60" s="152">
        <v>0.6</v>
      </c>
      <c r="K60" s="169" t="str">
        <f t="shared" si="1"/>
        <v>*</v>
      </c>
      <c r="L60" s="209"/>
      <c r="M60" s="208"/>
      <c r="N60" s="67"/>
    </row>
    <row r="61" spans="1:22" ht="12.95" customHeight="1" x14ac:dyDescent="0.25">
      <c r="A61" s="1"/>
      <c r="B61" s="44" t="s">
        <v>66</v>
      </c>
      <c r="C61" s="38"/>
      <c r="D61" s="38"/>
      <c r="E61" s="38"/>
      <c r="F61" s="38"/>
      <c r="G61" s="38"/>
      <c r="H61" s="36"/>
      <c r="I61" s="70"/>
      <c r="J61" s="38"/>
      <c r="K61" s="38"/>
      <c r="L61" s="129"/>
      <c r="M61" s="38"/>
      <c r="N61" s="9"/>
      <c r="P61" s="8"/>
      <c r="Q61" s="8"/>
      <c r="R61" s="8"/>
      <c r="S61" s="8"/>
      <c r="T61" s="8"/>
      <c r="U61" s="8"/>
      <c r="V61" s="8"/>
    </row>
    <row r="62" spans="1:22" ht="12.95" customHeight="1" x14ac:dyDescent="0.25">
      <c r="A62" s="1"/>
      <c r="B62" s="44"/>
      <c r="C62" s="38"/>
      <c r="D62" s="38"/>
      <c r="E62" s="38"/>
      <c r="F62" s="38"/>
      <c r="G62" s="38"/>
      <c r="H62" s="36"/>
      <c r="I62" s="70"/>
      <c r="J62" s="38"/>
      <c r="K62" s="38"/>
      <c r="L62" s="129"/>
      <c r="M62" s="129"/>
      <c r="N62" s="9"/>
      <c r="P62" s="8"/>
      <c r="Q62" s="8"/>
      <c r="R62" s="8"/>
      <c r="S62" s="8"/>
      <c r="T62" s="8"/>
      <c r="U62" s="8"/>
      <c r="V62" s="8"/>
    </row>
    <row r="63" spans="1:22" ht="12.95" customHeight="1" x14ac:dyDescent="0.25">
      <c r="A63" s="1"/>
      <c r="B63" s="119" t="s">
        <v>178</v>
      </c>
      <c r="C63" s="38"/>
      <c r="D63" s="38"/>
      <c r="E63" s="38"/>
      <c r="F63" s="38"/>
      <c r="G63" s="38"/>
      <c r="H63" s="36"/>
      <c r="I63" s="70"/>
      <c r="J63" s="38"/>
      <c r="K63" s="38"/>
      <c r="L63" s="129"/>
      <c r="M63" s="38"/>
      <c r="N63" s="9"/>
      <c r="P63" s="8"/>
      <c r="Q63" s="8"/>
      <c r="R63" s="8"/>
      <c r="S63" s="8"/>
      <c r="T63" s="8"/>
      <c r="U63" s="8"/>
      <c r="V63" s="8"/>
    </row>
    <row r="64" spans="1:22" ht="12.95" customHeight="1" x14ac:dyDescent="0.25">
      <c r="A64" s="1"/>
      <c r="B64" s="9"/>
      <c r="C64" s="38"/>
      <c r="D64" s="38"/>
      <c r="E64" s="38"/>
      <c r="F64" s="38"/>
      <c r="G64" s="38"/>
      <c r="H64" s="36"/>
      <c r="I64" s="70"/>
      <c r="J64" s="38"/>
      <c r="K64" s="38"/>
      <c r="L64" s="129"/>
      <c r="M64" s="38"/>
      <c r="N64" s="9"/>
      <c r="P64" s="8"/>
      <c r="Q64" s="8"/>
      <c r="R64" s="8"/>
      <c r="S64" s="8"/>
      <c r="T64" s="8"/>
      <c r="U64" s="8"/>
      <c r="V64" s="8"/>
    </row>
    <row r="65" spans="1:22" ht="24.75" customHeight="1" thickBot="1" x14ac:dyDescent="0.3">
      <c r="A65" s="1"/>
      <c r="B65" s="12"/>
      <c r="C65" s="13"/>
      <c r="D65" s="13"/>
      <c r="E65" s="13"/>
      <c r="F65" s="13"/>
      <c r="G65" s="13"/>
      <c r="H65" s="9"/>
      <c r="I65" s="9"/>
      <c r="J65" s="13"/>
      <c r="K65" s="13"/>
      <c r="L65" s="13"/>
      <c r="M65" s="13"/>
      <c r="N65" s="9"/>
      <c r="P65" s="8"/>
      <c r="Q65" s="8"/>
      <c r="R65" s="8"/>
      <c r="S65" s="8"/>
      <c r="T65" s="8"/>
      <c r="U65" s="8"/>
      <c r="V65" s="8"/>
    </row>
    <row r="66" spans="1:22" ht="50.1" customHeight="1" thickBot="1" x14ac:dyDescent="0.3">
      <c r="A66" s="1"/>
      <c r="B66" s="4" t="s">
        <v>15</v>
      </c>
      <c r="C66" s="45" t="s">
        <v>90</v>
      </c>
      <c r="D66" s="46" t="s">
        <v>192</v>
      </c>
      <c r="E66" s="46" t="s">
        <v>205</v>
      </c>
      <c r="F66" s="130" t="s">
        <v>204</v>
      </c>
      <c r="G66" s="71" t="s">
        <v>200</v>
      </c>
      <c r="H66"/>
      <c r="I66" s="9"/>
      <c r="J66" s="45" t="s">
        <v>201</v>
      </c>
      <c r="K66" s="81" t="s">
        <v>203</v>
      </c>
      <c r="L66" s="132"/>
      <c r="M66" s="132"/>
      <c r="N66" s="9"/>
    </row>
    <row r="67" spans="1:22" s="8" customFormat="1" ht="18" customHeight="1" x14ac:dyDescent="0.25">
      <c r="A67" s="23"/>
      <c r="B67" s="26" t="s">
        <v>6</v>
      </c>
      <c r="C67" s="168">
        <v>0.66326620032513384</v>
      </c>
      <c r="D67" s="167">
        <v>0.76424666683157294</v>
      </c>
      <c r="E67" s="167">
        <v>0.4</v>
      </c>
      <c r="F67" s="166">
        <v>0.7</v>
      </c>
      <c r="G67" s="165">
        <v>1</v>
      </c>
      <c r="H67" s="5"/>
      <c r="I67" s="67"/>
      <c r="J67" s="164">
        <v>0.6</v>
      </c>
      <c r="K67" s="163">
        <f t="shared" ref="K67:K75" si="2">+IF(ISERROR(J67/D67-1),"*",(J67/D67-1))</f>
        <v>-0.21491316084178635</v>
      </c>
      <c r="L67" s="207"/>
      <c r="M67" s="206"/>
      <c r="N67" s="67"/>
      <c r="P67" s="6"/>
      <c r="Q67" s="6"/>
      <c r="R67" s="6"/>
      <c r="S67" s="6"/>
      <c r="T67" s="6"/>
      <c r="U67" s="6"/>
      <c r="V67" s="6"/>
    </row>
    <row r="68" spans="1:22" s="8" customFormat="1" ht="18" customHeight="1" x14ac:dyDescent="0.25">
      <c r="A68" s="23"/>
      <c r="B68" s="24" t="s">
        <v>7</v>
      </c>
      <c r="C68" s="162" t="s">
        <v>91</v>
      </c>
      <c r="D68" s="161" t="s">
        <v>91</v>
      </c>
      <c r="E68" s="161" t="s">
        <v>91</v>
      </c>
      <c r="F68" s="160">
        <v>0.4</v>
      </c>
      <c r="G68" s="159">
        <v>0.4</v>
      </c>
      <c r="H68" s="35"/>
      <c r="I68" s="69"/>
      <c r="J68" s="158">
        <v>1</v>
      </c>
      <c r="K68" s="157" t="str">
        <f t="shared" si="2"/>
        <v>*</v>
      </c>
      <c r="L68" s="205"/>
      <c r="M68" s="177"/>
      <c r="N68" s="67"/>
      <c r="P68" s="6"/>
      <c r="Q68" s="6"/>
      <c r="R68" s="6"/>
      <c r="S68" s="6"/>
      <c r="T68" s="6"/>
      <c r="U68" s="6"/>
      <c r="V68" s="6"/>
    </row>
    <row r="69" spans="1:22" s="8" customFormat="1" ht="18" customHeight="1" x14ac:dyDescent="0.25">
      <c r="A69" s="23"/>
      <c r="B69" s="24" t="s">
        <v>8</v>
      </c>
      <c r="C69" s="162" t="s">
        <v>91</v>
      </c>
      <c r="D69" s="161" t="s">
        <v>91</v>
      </c>
      <c r="E69" s="161" t="s">
        <v>91</v>
      </c>
      <c r="F69" s="160">
        <v>1</v>
      </c>
      <c r="G69" s="159">
        <v>1.3</v>
      </c>
      <c r="H69" s="35"/>
      <c r="I69" s="69"/>
      <c r="J69" s="158">
        <v>0.9</v>
      </c>
      <c r="K69" s="157" t="str">
        <f t="shared" si="2"/>
        <v>*</v>
      </c>
      <c r="L69" s="205"/>
      <c r="M69" s="177"/>
      <c r="N69" s="67"/>
    </row>
    <row r="70" spans="1:22" s="8" customFormat="1" ht="18" customHeight="1" x14ac:dyDescent="0.25">
      <c r="A70" s="23"/>
      <c r="B70" s="24" t="s">
        <v>9</v>
      </c>
      <c r="C70" s="162" t="s">
        <v>91</v>
      </c>
      <c r="D70" s="161" t="s">
        <v>91</v>
      </c>
      <c r="E70" s="161" t="s">
        <v>91</v>
      </c>
      <c r="F70" s="160">
        <v>0.5</v>
      </c>
      <c r="G70" s="159">
        <v>0.7</v>
      </c>
      <c r="H70" s="35"/>
      <c r="I70" s="69"/>
      <c r="J70" s="158">
        <v>0.5</v>
      </c>
      <c r="K70" s="157" t="str">
        <f t="shared" si="2"/>
        <v>*</v>
      </c>
      <c r="L70" s="205"/>
      <c r="M70" s="177"/>
      <c r="N70" s="67"/>
    </row>
    <row r="71" spans="1:22" s="8" customFormat="1" ht="18" customHeight="1" x14ac:dyDescent="0.25">
      <c r="A71" s="23"/>
      <c r="B71" s="24" t="s">
        <v>10</v>
      </c>
      <c r="C71" s="162" t="s">
        <v>91</v>
      </c>
      <c r="D71" s="161" t="s">
        <v>91</v>
      </c>
      <c r="E71" s="161" t="s">
        <v>91</v>
      </c>
      <c r="F71" s="160">
        <v>0.3</v>
      </c>
      <c r="G71" s="159" t="s">
        <v>91</v>
      </c>
      <c r="H71" s="35"/>
      <c r="I71" s="69"/>
      <c r="J71" s="158">
        <v>0.1</v>
      </c>
      <c r="K71" s="157" t="str">
        <f t="shared" si="2"/>
        <v>*</v>
      </c>
      <c r="L71" s="205"/>
      <c r="M71" s="177"/>
      <c r="N71" s="67"/>
    </row>
    <row r="72" spans="1:22" s="8" customFormat="1" ht="18" customHeight="1" x14ac:dyDescent="0.25">
      <c r="A72" s="23"/>
      <c r="B72" s="24" t="s">
        <v>11</v>
      </c>
      <c r="C72" s="162" t="s">
        <v>91</v>
      </c>
      <c r="D72" s="161" t="s">
        <v>91</v>
      </c>
      <c r="E72" s="161" t="s">
        <v>207</v>
      </c>
      <c r="F72" s="160">
        <v>0.1</v>
      </c>
      <c r="G72" s="159">
        <v>0.5</v>
      </c>
      <c r="H72" s="35"/>
      <c r="I72" s="69"/>
      <c r="J72" s="158">
        <v>2.8</v>
      </c>
      <c r="K72" s="157" t="str">
        <f t="shared" si="2"/>
        <v>*</v>
      </c>
      <c r="L72" s="205"/>
      <c r="M72" s="177"/>
      <c r="N72" s="67"/>
    </row>
    <row r="73" spans="1:22" s="8" customFormat="1" ht="18" customHeight="1" x14ac:dyDescent="0.25">
      <c r="A73" s="23"/>
      <c r="B73" s="24" t="s">
        <v>12</v>
      </c>
      <c r="C73" s="162" t="s">
        <v>91</v>
      </c>
      <c r="D73" s="161" t="s">
        <v>91</v>
      </c>
      <c r="E73" s="161" t="s">
        <v>91</v>
      </c>
      <c r="F73" s="160">
        <v>1.9</v>
      </c>
      <c r="G73" s="159">
        <v>2.4</v>
      </c>
      <c r="H73" s="35"/>
      <c r="I73" s="69"/>
      <c r="J73" s="158">
        <v>0.6</v>
      </c>
      <c r="K73" s="157" t="str">
        <f t="shared" si="2"/>
        <v>*</v>
      </c>
      <c r="L73" s="205"/>
      <c r="M73" s="177"/>
      <c r="N73" s="67"/>
    </row>
    <row r="74" spans="1:22" s="8" customFormat="1" ht="18" customHeight="1" x14ac:dyDescent="0.25">
      <c r="A74" s="23"/>
      <c r="B74" s="24" t="s">
        <v>13</v>
      </c>
      <c r="C74" s="162" t="s">
        <v>91</v>
      </c>
      <c r="D74" s="161" t="s">
        <v>91</v>
      </c>
      <c r="E74" s="161" t="s">
        <v>91</v>
      </c>
      <c r="F74" s="160">
        <v>0.6</v>
      </c>
      <c r="G74" s="159">
        <v>1.4</v>
      </c>
      <c r="H74" s="35"/>
      <c r="I74" s="69"/>
      <c r="J74" s="158">
        <v>0.3</v>
      </c>
      <c r="K74" s="157" t="str">
        <f t="shared" si="2"/>
        <v>*</v>
      </c>
      <c r="L74" s="205"/>
      <c r="M74" s="177"/>
      <c r="N74" s="67"/>
    </row>
    <row r="75" spans="1:22" s="8" customFormat="1" ht="18" customHeight="1" thickBot="1" x14ac:dyDescent="0.3">
      <c r="A75" s="23"/>
      <c r="B75" s="25" t="s">
        <v>14</v>
      </c>
      <c r="C75" s="156" t="s">
        <v>91</v>
      </c>
      <c r="D75" s="155" t="s">
        <v>91</v>
      </c>
      <c r="E75" s="155" t="s">
        <v>207</v>
      </c>
      <c r="F75" s="154" t="s">
        <v>207</v>
      </c>
      <c r="G75" s="153">
        <v>0</v>
      </c>
      <c r="H75" s="35"/>
      <c r="I75" s="69"/>
      <c r="J75" s="152">
        <v>0.1</v>
      </c>
      <c r="K75" s="151" t="str">
        <f t="shared" si="2"/>
        <v>*</v>
      </c>
      <c r="L75" s="205"/>
      <c r="M75" s="177"/>
      <c r="N75" s="67"/>
    </row>
    <row r="76" spans="1:22" s="8" customFormat="1" ht="12.95" customHeight="1" x14ac:dyDescent="0.25">
      <c r="A76" s="23"/>
      <c r="B76" s="44" t="s">
        <v>66</v>
      </c>
      <c r="C76" s="178"/>
      <c r="D76" s="178"/>
      <c r="E76" s="178"/>
      <c r="F76" s="178"/>
      <c r="G76" s="178"/>
      <c r="H76" s="35"/>
      <c r="I76" s="69"/>
      <c r="J76" s="178"/>
      <c r="K76" s="177"/>
      <c r="L76" s="205"/>
      <c r="M76" s="177"/>
      <c r="N76" s="67"/>
    </row>
    <row r="77" spans="1:22" s="8" customFormat="1" ht="12.95" customHeight="1" x14ac:dyDescent="0.25">
      <c r="A77" s="23"/>
      <c r="B77" s="44"/>
      <c r="C77" s="178"/>
      <c r="D77" s="178"/>
      <c r="E77" s="178"/>
      <c r="F77" s="178"/>
      <c r="G77" s="178"/>
      <c r="H77" s="35"/>
      <c r="I77" s="69"/>
      <c r="J77" s="178"/>
      <c r="K77" s="177"/>
      <c r="L77" s="205"/>
      <c r="M77" s="177"/>
      <c r="N77" s="67"/>
    </row>
    <row r="78" spans="1:22" ht="12.95" customHeight="1" x14ac:dyDescent="0.25">
      <c r="A78" s="1"/>
      <c r="B78" s="119" t="s">
        <v>178</v>
      </c>
      <c r="C78" s="38"/>
      <c r="D78" s="38"/>
      <c r="E78" s="38"/>
      <c r="F78" s="38"/>
      <c r="G78" s="38"/>
      <c r="H78" s="36"/>
      <c r="I78" s="70"/>
      <c r="J78" s="38"/>
      <c r="K78" s="38"/>
      <c r="L78" s="129"/>
      <c r="M78" s="38"/>
      <c r="N78" s="9"/>
      <c r="P78" s="8"/>
      <c r="Q78" s="8"/>
      <c r="R78" s="8"/>
      <c r="S78" s="8"/>
      <c r="T78" s="8"/>
      <c r="U78" s="8"/>
      <c r="V78" s="8"/>
    </row>
  </sheetData>
  <conditionalFormatting sqref="L23:M23">
    <cfRule type="cellIs" dxfId="476" priority="21" operator="between">
      <formula>-0.01</formula>
      <formula>0.01</formula>
    </cfRule>
  </conditionalFormatting>
  <conditionalFormatting sqref="K76:M77">
    <cfRule type="cellIs" dxfId="475" priority="18" operator="greaterThan">
      <formula>0.01</formula>
    </cfRule>
    <cfRule type="cellIs" dxfId="474" priority="19" operator="lessThan">
      <formula>0.01</formula>
    </cfRule>
    <cfRule type="cellIs" dxfId="473" priority="20" operator="between">
      <formula>-0.01</formula>
      <formula>0.01</formula>
    </cfRule>
  </conditionalFormatting>
  <conditionalFormatting sqref="W15 K52:M60 K24:M31">
    <cfRule type="cellIs" dxfId="472" priority="15" operator="lessThan">
      <formula>-0.01</formula>
    </cfRule>
    <cfRule type="cellIs" dxfId="471" priority="16" operator="greaterThan">
      <formula>0.01</formula>
    </cfRule>
    <cfRule type="cellIs" dxfId="470" priority="17" operator="between">
      <formula>-0.01</formula>
      <formula>0.01</formula>
    </cfRule>
  </conditionalFormatting>
  <conditionalFormatting sqref="K6:L16">
    <cfRule type="cellIs" dxfId="469" priority="12" operator="equal">
      <formula>0</formula>
    </cfRule>
    <cfRule type="cellIs" dxfId="468" priority="13" operator="lessThanOrEqual">
      <formula>0.001</formula>
    </cfRule>
    <cfRule type="cellIs" dxfId="467" priority="14" operator="greaterThanOrEqual">
      <formula>0.001</formula>
    </cfRule>
  </conditionalFormatting>
  <conditionalFormatting sqref="K67:M75">
    <cfRule type="cellIs" dxfId="466" priority="9" operator="greaterThanOrEqual">
      <formula>0.001</formula>
    </cfRule>
    <cfRule type="cellIs" dxfId="465" priority="10" operator="lessThanOrEqual">
      <formula>0.001</formula>
    </cfRule>
    <cfRule type="cellIs" dxfId="464" priority="11" operator="equal">
      <formula>0</formula>
    </cfRule>
  </conditionalFormatting>
  <conditionalFormatting sqref="K42:M42">
    <cfRule type="cellIs" dxfId="463" priority="7" operator="lessThan">
      <formula>0.02</formula>
    </cfRule>
    <cfRule type="cellIs" dxfId="462" priority="8" operator="greaterThan">
      <formula>0.02</formula>
    </cfRule>
  </conditionalFormatting>
  <conditionalFormatting sqref="K43:M44 K37:M41">
    <cfRule type="cellIs" dxfId="461" priority="4" operator="greaterThanOrEqual">
      <formula>0.001</formula>
    </cfRule>
    <cfRule type="cellIs" dxfId="460" priority="5" operator="lessThanOrEqual">
      <formula>0.001</formula>
    </cfRule>
    <cfRule type="cellIs" dxfId="459" priority="6" operator="equal">
      <formula>0</formula>
    </cfRule>
  </conditionalFormatting>
  <conditionalFormatting sqref="P15">
    <cfRule type="cellIs" dxfId="458" priority="1" operator="lessThan">
      <formula>-0.01</formula>
    </cfRule>
    <cfRule type="cellIs" dxfId="457" priority="2" operator="greaterThan">
      <formula>0.01</formula>
    </cfRule>
    <cfRule type="cellIs" dxfId="456"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48" fitToWidth="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1"/>
  <sheetViews>
    <sheetView showGridLines="0" zoomScale="85" zoomScaleNormal="85" workbookViewId="0"/>
  </sheetViews>
  <sheetFormatPr baseColWidth="10" defaultColWidth="11.42578125" defaultRowHeight="15" x14ac:dyDescent="0.25"/>
  <cols>
    <col min="1" max="1" width="3.5703125" style="6" customWidth="1"/>
    <col min="2" max="2" width="36.140625" style="6" customWidth="1"/>
    <col min="3" max="7" width="16" style="7" customWidth="1"/>
    <col min="8" max="9" width="3.5703125" style="6" customWidth="1"/>
    <col min="10" max="10" width="16" style="7" customWidth="1"/>
    <col min="11" max="11" width="16.85546875" style="7" customWidth="1"/>
    <col min="12" max="12" width="3.5703125" style="7" customWidth="1"/>
    <col min="13" max="13" width="15.140625" style="7" customWidth="1"/>
    <col min="14" max="14" width="14"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c r="V5" s="91"/>
      <c r="W5" s="91"/>
      <c r="X5" s="91"/>
      <c r="Y5" s="91"/>
      <c r="Z5" s="91"/>
      <c r="AA5" s="91"/>
      <c r="AB5" s="91"/>
      <c r="AC5" s="91"/>
      <c r="AD5" s="91"/>
    </row>
    <row r="6" spans="1:30" s="8" customFormat="1" ht="18" customHeight="1" x14ac:dyDescent="0.25">
      <c r="A6" s="23"/>
      <c r="B6" s="47" t="s">
        <v>112</v>
      </c>
      <c r="C6" s="204">
        <v>34.160499999999999</v>
      </c>
      <c r="D6" s="203">
        <v>26.532139999999998</v>
      </c>
      <c r="E6" s="203">
        <v>19.8</v>
      </c>
      <c r="F6" s="202">
        <v>17.600000000000001</v>
      </c>
      <c r="G6" s="201">
        <v>29.9</v>
      </c>
      <c r="H6" s="5"/>
      <c r="I6" s="67"/>
      <c r="J6" s="200">
        <v>20.5</v>
      </c>
      <c r="K6" s="179">
        <f>+IF(ISERROR(J6/D6-1),"*",(J6/D6-1))</f>
        <v>-0.22735218493495057</v>
      </c>
      <c r="L6" s="205"/>
      <c r="M6" s="219">
        <f>+SUM(E6:G6,J6)</f>
        <v>87.800000000000011</v>
      </c>
      <c r="N6" s="67"/>
      <c r="V6" s="95"/>
      <c r="W6" s="95"/>
      <c r="X6" s="95"/>
      <c r="Y6" s="95"/>
      <c r="Z6" s="95"/>
      <c r="AA6" s="95"/>
      <c r="AB6" s="95"/>
      <c r="AC6" s="95"/>
      <c r="AD6" s="95"/>
    </row>
    <row r="7" spans="1:30" s="8" customFormat="1" ht="18" customHeight="1" x14ac:dyDescent="0.25">
      <c r="A7" s="23"/>
      <c r="B7" s="48" t="s">
        <v>113</v>
      </c>
      <c r="C7" s="199">
        <v>3.62357255</v>
      </c>
      <c r="D7" s="198">
        <v>2.62085502</v>
      </c>
      <c r="E7" s="198">
        <v>1.9</v>
      </c>
      <c r="F7" s="197">
        <v>1.7</v>
      </c>
      <c r="G7" s="196">
        <v>3.2</v>
      </c>
      <c r="H7" s="5"/>
      <c r="I7" s="67"/>
      <c r="J7" s="195">
        <v>2.1</v>
      </c>
      <c r="K7" s="157">
        <f>+IF(ISERROR(J7/D7-1),"*",(J7/D7-1))</f>
        <v>-0.19873477015145991</v>
      </c>
      <c r="L7" s="205"/>
      <c r="M7" s="217">
        <f>+SUM(E7:G7,J7)</f>
        <v>8.9</v>
      </c>
      <c r="N7" s="67"/>
      <c r="V7" s="95"/>
      <c r="W7" s="91"/>
      <c r="X7" s="91" t="str">
        <f>+C5</f>
        <v>TRIM 3 2015</v>
      </c>
      <c r="Y7" s="91" t="str">
        <f>+D5</f>
        <v>TRIM 4 2015</v>
      </c>
      <c r="Z7" s="91" t="str">
        <f>+E5</f>
        <v>TRIM 1 2016</v>
      </c>
      <c r="AA7" s="91" t="str">
        <f>+F5</f>
        <v>TRIM 2 2016</v>
      </c>
      <c r="AB7" s="91" t="str">
        <f>+G5</f>
        <v>TRIM 3 2016</v>
      </c>
      <c r="AC7" s="91" t="str">
        <f>+J5</f>
        <v>TRIM 4 2016</v>
      </c>
      <c r="AD7" s="95"/>
    </row>
    <row r="8" spans="1:30" s="8" customFormat="1" ht="18" customHeight="1" x14ac:dyDescent="0.25">
      <c r="A8" s="23"/>
      <c r="B8" s="48" t="s">
        <v>114</v>
      </c>
      <c r="C8" s="199">
        <v>188.42580000000001</v>
      </c>
      <c r="D8" s="198">
        <v>149.6464</v>
      </c>
      <c r="E8" s="198">
        <v>111.8</v>
      </c>
      <c r="F8" s="197">
        <v>98.6</v>
      </c>
      <c r="G8" s="196">
        <v>174.9</v>
      </c>
      <c r="H8" s="5"/>
      <c r="I8" s="67"/>
      <c r="J8" s="195">
        <v>120.8</v>
      </c>
      <c r="K8" s="157">
        <f>+IF(ISERROR(J8/D8-1),"*",(J8/D8-1))</f>
        <v>-0.19276374172716482</v>
      </c>
      <c r="L8" s="205"/>
      <c r="M8" s="217">
        <f>+SUM(E8:G8,J8)</f>
        <v>506.09999999999997</v>
      </c>
      <c r="N8" s="67"/>
      <c r="V8" s="95"/>
      <c r="W8" s="91" t="str">
        <f>+VLOOKUP($P$4,$B$5:$J$16,1,0)</f>
        <v>Volumen (Mio consumiciones)</v>
      </c>
      <c r="X8" s="91">
        <f>+VLOOKUP($P$4,$B$5:$J$16,2,0)</f>
        <v>34.160499999999999</v>
      </c>
      <c r="Y8" s="91">
        <f>+VLOOKUP($P$4,$B$5:$J$16,3,0)</f>
        <v>26.532139999999998</v>
      </c>
      <c r="Z8" s="91">
        <f>+VLOOKUP($P$4,$B$5:$J$16,4,0)</f>
        <v>19.8</v>
      </c>
      <c r="AA8" s="91">
        <f>+VLOOKUP($P$4,$B$5:$J$16,5,0)</f>
        <v>17.600000000000001</v>
      </c>
      <c r="AB8" s="91">
        <f>+VLOOKUP($P$4,$B$5:$J$16,6,0)</f>
        <v>29.9</v>
      </c>
      <c r="AC8" s="91">
        <f>+VLOOKUP($P$4,$B$5:$J$16,9,0)</f>
        <v>20.5</v>
      </c>
      <c r="AD8" s="95"/>
    </row>
    <row r="9" spans="1:30" s="8" customFormat="1" ht="18" customHeight="1" x14ac:dyDescent="0.25">
      <c r="A9" s="23"/>
      <c r="B9" s="48" t="s">
        <v>158</v>
      </c>
      <c r="C9" s="199">
        <v>15.094219498125572</v>
      </c>
      <c r="D9" s="198">
        <v>13.560726603652348</v>
      </c>
      <c r="E9" s="198">
        <v>11.1</v>
      </c>
      <c r="F9" s="197">
        <v>10</v>
      </c>
      <c r="G9" s="196">
        <v>13.4</v>
      </c>
      <c r="H9" s="5"/>
      <c r="I9" s="67"/>
      <c r="J9" s="195">
        <v>11.3</v>
      </c>
      <c r="K9" s="170">
        <f>+IF(ISERROR(J9-D9),"*",(J9-D9))</f>
        <v>-2.2607266036523477</v>
      </c>
      <c r="L9" s="209"/>
      <c r="M9" s="217"/>
      <c r="N9" s="67"/>
      <c r="V9" s="95"/>
      <c r="W9" s="95"/>
      <c r="X9" s="95"/>
      <c r="Y9" s="95"/>
      <c r="Z9" s="95"/>
      <c r="AA9" s="95"/>
      <c r="AB9" s="95"/>
      <c r="AC9" s="95"/>
      <c r="AD9" s="95"/>
    </row>
    <row r="10" spans="1:30" s="8" customFormat="1" ht="18" customHeight="1" x14ac:dyDescent="0.25">
      <c r="A10" s="23"/>
      <c r="B10" s="48" t="s">
        <v>115</v>
      </c>
      <c r="C10" s="199">
        <v>3.6</v>
      </c>
      <c r="D10" s="198">
        <v>3.4</v>
      </c>
      <c r="E10" s="198">
        <v>3.2</v>
      </c>
      <c r="F10" s="197">
        <v>3.1</v>
      </c>
      <c r="G10" s="196">
        <v>4</v>
      </c>
      <c r="H10" s="5"/>
      <c r="I10" s="67"/>
      <c r="J10" s="195">
        <v>3.1</v>
      </c>
      <c r="K10" s="157">
        <f t="shared" ref="K10:K16" si="0">+IF(ISERROR(J10/D10-1),"*",(J10/D10-1))</f>
        <v>-8.8235294117646967E-2</v>
      </c>
      <c r="L10" s="205"/>
      <c r="M10" s="217"/>
      <c r="N10" s="67"/>
      <c r="V10" s="95"/>
      <c r="W10" s="95"/>
      <c r="X10" s="95"/>
      <c r="Y10" s="95"/>
      <c r="Z10" s="95"/>
      <c r="AA10" s="95"/>
      <c r="AB10" s="95"/>
      <c r="AC10" s="95"/>
      <c r="AD10" s="95"/>
    </row>
    <row r="11" spans="1:30" s="8" customFormat="1" ht="18" customHeight="1" x14ac:dyDescent="0.25">
      <c r="A11" s="23"/>
      <c r="B11" s="48" t="s">
        <v>108</v>
      </c>
      <c r="C11" s="199">
        <v>7</v>
      </c>
      <c r="D11" s="198">
        <v>6</v>
      </c>
      <c r="E11" s="198">
        <v>5.5</v>
      </c>
      <c r="F11" s="197">
        <v>5.5</v>
      </c>
      <c r="G11" s="196">
        <v>6.9</v>
      </c>
      <c r="H11" s="5"/>
      <c r="I11" s="67"/>
      <c r="J11" s="195">
        <v>5.6</v>
      </c>
      <c r="K11" s="157">
        <f t="shared" si="0"/>
        <v>-6.6666666666666763E-2</v>
      </c>
      <c r="L11" s="205"/>
      <c r="M11" s="217"/>
      <c r="N11" s="67"/>
      <c r="W11" s="135"/>
      <c r="X11" s="135"/>
      <c r="Y11" s="135"/>
      <c r="Z11" s="135"/>
      <c r="AA11" s="135"/>
      <c r="AB11" s="135"/>
      <c r="AC11" s="135"/>
      <c r="AD11" s="135"/>
    </row>
    <row r="12" spans="1:30" s="8" customFormat="1" ht="18" customHeight="1" x14ac:dyDescent="0.25">
      <c r="A12" s="23"/>
      <c r="B12" s="48" t="s">
        <v>109</v>
      </c>
      <c r="C12" s="199">
        <v>0.74085734707843076</v>
      </c>
      <c r="D12" s="198">
        <v>0.59641200445114995</v>
      </c>
      <c r="E12" s="198">
        <v>0.5</v>
      </c>
      <c r="F12" s="197">
        <v>0.5</v>
      </c>
      <c r="G12" s="196">
        <v>0.7</v>
      </c>
      <c r="H12" s="5"/>
      <c r="I12" s="67"/>
      <c r="J12" s="195">
        <v>0.6</v>
      </c>
      <c r="K12" s="157">
        <f t="shared" si="0"/>
        <v>6.0159680255797987E-3</v>
      </c>
      <c r="L12" s="205"/>
      <c r="M12" s="217"/>
      <c r="N12" s="67"/>
      <c r="W12" s="135"/>
      <c r="X12" s="135"/>
      <c r="Y12" s="135"/>
      <c r="Z12" s="135"/>
      <c r="AA12" s="135"/>
      <c r="AB12" s="135"/>
      <c r="AC12" s="135"/>
      <c r="AD12" s="135"/>
    </row>
    <row r="13" spans="1:30" s="8" customFormat="1" ht="18" customHeight="1" x14ac:dyDescent="0.25">
      <c r="A13" s="23"/>
      <c r="B13" s="48" t="s">
        <v>110</v>
      </c>
      <c r="C13" s="199">
        <v>1.92</v>
      </c>
      <c r="D13" s="198">
        <v>1.76</v>
      </c>
      <c r="E13" s="198">
        <v>1.7</v>
      </c>
      <c r="F13" s="197">
        <v>1.8</v>
      </c>
      <c r="G13" s="196">
        <v>1.8</v>
      </c>
      <c r="H13" s="5"/>
      <c r="I13" s="67"/>
      <c r="J13" s="195">
        <v>1.8</v>
      </c>
      <c r="K13" s="157">
        <f t="shared" si="0"/>
        <v>2.2727272727272707E-2</v>
      </c>
      <c r="L13" s="205"/>
      <c r="M13" s="217"/>
      <c r="N13" s="67"/>
      <c r="W13" s="135"/>
      <c r="X13" s="135"/>
      <c r="Y13" s="135"/>
      <c r="Z13" s="135"/>
      <c r="AA13" s="135"/>
      <c r="AB13" s="135"/>
      <c r="AC13" s="135"/>
      <c r="AD13" s="135"/>
    </row>
    <row r="14" spans="1:30" s="8" customFormat="1" ht="18" customHeight="1" x14ac:dyDescent="0.25">
      <c r="A14" s="23"/>
      <c r="B14" s="49" t="s">
        <v>156</v>
      </c>
      <c r="C14" s="199">
        <v>0.11182663413600834</v>
      </c>
      <c r="D14" s="198">
        <v>8.0877801354983334E-2</v>
      </c>
      <c r="E14" s="198">
        <v>0.1</v>
      </c>
      <c r="F14" s="197">
        <v>0.1</v>
      </c>
      <c r="G14" s="196">
        <v>0.1</v>
      </c>
      <c r="H14" s="5"/>
      <c r="I14" s="67"/>
      <c r="J14" s="195">
        <v>0.1</v>
      </c>
      <c r="K14" s="157">
        <f t="shared" si="0"/>
        <v>0.23643321559999908</v>
      </c>
      <c r="L14" s="205"/>
      <c r="M14" s="217">
        <f>+SUM(E14:G14,J14)</f>
        <v>0.4</v>
      </c>
      <c r="N14" s="67"/>
    </row>
    <row r="15" spans="1:30" s="8" customFormat="1" ht="18" customHeight="1" x14ac:dyDescent="0.25">
      <c r="A15" s="23"/>
      <c r="B15" s="49" t="s">
        <v>116</v>
      </c>
      <c r="C15" s="199">
        <v>5.8149858206605192</v>
      </c>
      <c r="D15" s="198">
        <v>4.6179860085081614</v>
      </c>
      <c r="E15" s="198">
        <v>3.5</v>
      </c>
      <c r="F15" s="197">
        <v>3.1</v>
      </c>
      <c r="G15" s="196">
        <v>5.4</v>
      </c>
      <c r="H15" s="5"/>
      <c r="I15" s="67"/>
      <c r="J15" s="195">
        <v>3.7</v>
      </c>
      <c r="K15" s="157">
        <f t="shared" si="0"/>
        <v>-0.19878492633300904</v>
      </c>
      <c r="L15" s="205"/>
      <c r="M15" s="217">
        <f>+SUM(E15:G15,J15)</f>
        <v>15.7</v>
      </c>
      <c r="N15" s="67"/>
    </row>
    <row r="16" spans="1:30" s="8" customFormat="1" ht="18" customHeight="1" thickBot="1" x14ac:dyDescent="0.3">
      <c r="A16" s="23"/>
      <c r="B16" s="50" t="s">
        <v>111</v>
      </c>
      <c r="C16" s="194">
        <v>52.000007561598295</v>
      </c>
      <c r="D16" s="193">
        <v>57.098312900955506</v>
      </c>
      <c r="E16" s="193">
        <v>58.7</v>
      </c>
      <c r="F16" s="192">
        <v>59.4</v>
      </c>
      <c r="G16" s="191">
        <v>54.5</v>
      </c>
      <c r="H16" s="5"/>
      <c r="I16" s="67"/>
      <c r="J16" s="190">
        <v>58.6</v>
      </c>
      <c r="K16" s="151">
        <f t="shared" si="0"/>
        <v>2.6300025740679356E-2</v>
      </c>
      <c r="L16" s="205"/>
      <c r="M16" s="215">
        <f>+M8/M7</f>
        <v>56.865168539325836</v>
      </c>
      <c r="N16" s="67"/>
    </row>
    <row r="17" spans="1:22" s="8" customFormat="1" ht="12.95" customHeight="1" x14ac:dyDescent="0.25">
      <c r="A17" s="23"/>
      <c r="B17" s="43" t="s">
        <v>159</v>
      </c>
      <c r="C17" s="189"/>
      <c r="D17" s="189"/>
      <c r="E17" s="189"/>
      <c r="F17" s="189"/>
      <c r="G17" s="189"/>
      <c r="H17" s="5"/>
      <c r="I17" s="67"/>
      <c r="J17" s="189"/>
      <c r="K17" s="189"/>
      <c r="L17" s="214"/>
      <c r="M17" s="189"/>
      <c r="N17" s="67"/>
    </row>
    <row r="18" spans="1:22" s="8" customFormat="1" ht="12.95" customHeight="1" x14ac:dyDescent="0.25">
      <c r="A18" s="23"/>
      <c r="B18" s="43" t="s">
        <v>157</v>
      </c>
      <c r="C18" s="189"/>
      <c r="D18" s="189"/>
      <c r="E18" s="189"/>
      <c r="F18" s="189"/>
      <c r="G18" s="189"/>
      <c r="H18" s="5"/>
      <c r="I18" s="67"/>
      <c r="J18" s="189"/>
      <c r="K18" s="189"/>
      <c r="L18" s="214"/>
      <c r="M18" s="189"/>
      <c r="N18" s="67"/>
    </row>
    <row r="19" spans="1:22" ht="12.95" customHeight="1" x14ac:dyDescent="0.25">
      <c r="A19" s="1"/>
      <c r="B19" s="9"/>
      <c r="C19" s="147"/>
      <c r="D19" s="147"/>
      <c r="E19" s="147"/>
      <c r="F19" s="147"/>
      <c r="G19" s="147"/>
      <c r="H19"/>
      <c r="I19" s="9"/>
      <c r="J19" s="147"/>
      <c r="K19" s="147"/>
      <c r="L19" s="128"/>
      <c r="M19" s="147"/>
      <c r="N19" s="9"/>
      <c r="P19" s="110"/>
      <c r="Q19" s="110"/>
      <c r="R19" s="110"/>
      <c r="S19" s="110"/>
    </row>
    <row r="20" spans="1:22" ht="24.75" customHeight="1" x14ac:dyDescent="0.25">
      <c r="A20" s="1"/>
      <c r="B20" s="12"/>
      <c r="C20" s="13"/>
      <c r="D20" s="13"/>
      <c r="E20" s="13"/>
      <c r="F20" s="13"/>
      <c r="G20" s="13"/>
      <c r="H20" s="9"/>
      <c r="I20" s="9"/>
      <c r="J20" s="13"/>
      <c r="K20" s="13"/>
      <c r="L20" s="13"/>
      <c r="M20" s="13"/>
      <c r="N20" s="9"/>
      <c r="P20" s="110"/>
      <c r="Q20" s="110"/>
      <c r="R20" s="110"/>
      <c r="S20" s="110"/>
    </row>
    <row r="21" spans="1:22" ht="29.25" customHeight="1" thickBot="1" x14ac:dyDescent="0.3">
      <c r="A21" s="1"/>
      <c r="B21" s="12"/>
      <c r="C21" s="13"/>
      <c r="D21" s="13"/>
      <c r="E21" s="13"/>
      <c r="F21" s="13"/>
      <c r="G21" s="13"/>
      <c r="H21" s="9"/>
      <c r="I21" s="9"/>
      <c r="J21" s="13"/>
      <c r="K21" s="13"/>
      <c r="L21" s="13"/>
      <c r="M21" s="13"/>
      <c r="N21" s="9"/>
      <c r="P21" s="110"/>
      <c r="Q21" s="110"/>
      <c r="R21" s="110"/>
      <c r="S21" s="110"/>
    </row>
    <row r="22" spans="1:22"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22"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11"/>
      <c r="Q23" s="111"/>
      <c r="R23" s="111"/>
      <c r="S23" s="111"/>
    </row>
    <row r="24" spans="1:22" s="8" customFormat="1" ht="18" customHeight="1" x14ac:dyDescent="0.25">
      <c r="A24" s="23"/>
      <c r="B24" s="29" t="s">
        <v>0</v>
      </c>
      <c r="C24" s="162">
        <v>8.6532866907685779</v>
      </c>
      <c r="D24" s="161">
        <v>10.85913914218755</v>
      </c>
      <c r="E24" s="161">
        <v>9.4</v>
      </c>
      <c r="F24" s="160">
        <v>11</v>
      </c>
      <c r="G24" s="159">
        <v>13.2</v>
      </c>
      <c r="H24" s="35"/>
      <c r="I24" s="69"/>
      <c r="J24" s="158">
        <v>9.6</v>
      </c>
      <c r="K24" s="170">
        <f>+IF(ISERROR(J24-D24),"*",(J24-D24))</f>
        <v>-1.25913914218755</v>
      </c>
      <c r="L24" s="209"/>
      <c r="M24" s="209"/>
      <c r="N24" s="67"/>
      <c r="P24" s="111"/>
      <c r="Q24" s="111"/>
      <c r="R24" s="111"/>
      <c r="S24" s="111"/>
    </row>
    <row r="25" spans="1:22" s="8" customFormat="1" ht="18" customHeight="1" x14ac:dyDescent="0.25">
      <c r="A25" s="23"/>
      <c r="B25" s="29" t="s">
        <v>1</v>
      </c>
      <c r="C25" s="162">
        <v>16.469068075701468</v>
      </c>
      <c r="D25" s="161">
        <v>17.772380968892822</v>
      </c>
      <c r="E25" s="161">
        <v>19.3</v>
      </c>
      <c r="F25" s="160">
        <v>16.5</v>
      </c>
      <c r="G25" s="159">
        <v>18.8</v>
      </c>
      <c r="H25" s="35"/>
      <c r="I25" s="69"/>
      <c r="J25" s="158">
        <v>18</v>
      </c>
      <c r="K25" s="170">
        <f>+IF(ISERROR(J25-D25),"*",(J25-D25))</f>
        <v>0.22761903110717796</v>
      </c>
      <c r="L25" s="209"/>
      <c r="M25" s="209"/>
      <c r="N25" s="67"/>
      <c r="P25" s="111"/>
      <c r="Q25" s="111"/>
      <c r="R25" s="111"/>
      <c r="S25" s="111"/>
    </row>
    <row r="26" spans="1:22" s="8" customFormat="1" ht="18" customHeight="1" x14ac:dyDescent="0.25">
      <c r="A26" s="23"/>
      <c r="B26" s="29" t="s">
        <v>2</v>
      </c>
      <c r="C26" s="162">
        <v>37.730009806648027</v>
      </c>
      <c r="D26" s="161">
        <v>40.382079998070267</v>
      </c>
      <c r="E26" s="161">
        <v>36.299999999999997</v>
      </c>
      <c r="F26" s="160">
        <v>37.799999999999997</v>
      </c>
      <c r="G26" s="159">
        <v>34.1</v>
      </c>
      <c r="H26" s="35"/>
      <c r="I26" s="69"/>
      <c r="J26" s="158">
        <v>40.9</v>
      </c>
      <c r="K26" s="170">
        <f>+IF(ISERROR(J26-D26),"*",(J26-D26))</f>
        <v>0.5179200019297312</v>
      </c>
      <c r="L26" s="209"/>
      <c r="M26" s="209"/>
      <c r="N26" s="67"/>
      <c r="P26" s="111"/>
      <c r="Q26" s="111"/>
      <c r="R26" s="111"/>
      <c r="S26" s="111"/>
    </row>
    <row r="27" spans="1:22" s="8" customFormat="1" ht="18" customHeight="1" thickBot="1" x14ac:dyDescent="0.3">
      <c r="A27" s="23"/>
      <c r="B27" s="30" t="s">
        <v>3</v>
      </c>
      <c r="C27" s="156">
        <v>37.147641281597167</v>
      </c>
      <c r="D27" s="155">
        <v>30.986399890849363</v>
      </c>
      <c r="E27" s="155">
        <v>34.9</v>
      </c>
      <c r="F27" s="154">
        <v>34.5</v>
      </c>
      <c r="G27" s="153">
        <v>32.9</v>
      </c>
      <c r="H27" s="35"/>
      <c r="I27" s="69"/>
      <c r="J27" s="152">
        <v>31.1</v>
      </c>
      <c r="K27" s="169">
        <f>+IF(ISERROR(J27-D27),"*",(J27-D27))</f>
        <v>0.11360010915063867</v>
      </c>
      <c r="L27" s="209"/>
      <c r="M27" s="209"/>
      <c r="N27" s="67"/>
      <c r="P27" s="111"/>
      <c r="Q27" s="111"/>
      <c r="R27" s="111"/>
      <c r="S27" s="111"/>
    </row>
    <row r="28" spans="1:22" ht="8.25" customHeight="1" thickBot="1" x14ac:dyDescent="0.3">
      <c r="A28" s="1"/>
      <c r="B28" s="32"/>
      <c r="C28" s="186"/>
      <c r="D28" s="186"/>
      <c r="E28" s="186"/>
      <c r="F28" s="186"/>
      <c r="G28" s="186"/>
      <c r="H28" s="36"/>
      <c r="I28" s="70"/>
      <c r="J28" s="186"/>
      <c r="K28" s="188"/>
      <c r="L28" s="213"/>
      <c r="M28" s="213"/>
      <c r="N28" s="9"/>
      <c r="P28" s="111"/>
      <c r="Q28" s="111"/>
      <c r="R28" s="111"/>
      <c r="S28" s="111"/>
      <c r="T28" s="8"/>
      <c r="U28" s="8"/>
      <c r="V28" s="8"/>
    </row>
    <row r="29" spans="1:22" s="8" customFormat="1" ht="18" customHeight="1" x14ac:dyDescent="0.25">
      <c r="A29" s="23"/>
      <c r="B29" s="31" t="s">
        <v>4</v>
      </c>
      <c r="C29" s="184">
        <v>71.380073476676273</v>
      </c>
      <c r="D29" s="183">
        <v>66.822615891518751</v>
      </c>
      <c r="E29" s="183">
        <v>68.900000000000006</v>
      </c>
      <c r="F29" s="182">
        <v>71</v>
      </c>
      <c r="G29" s="181">
        <v>67.5</v>
      </c>
      <c r="H29" s="35"/>
      <c r="I29" s="69"/>
      <c r="J29" s="180">
        <v>66.599999999999994</v>
      </c>
      <c r="K29" s="187">
        <f>+IF(ISERROR(J29-D29),"*",(J29-D29))</f>
        <v>-0.22261589151875683</v>
      </c>
      <c r="L29" s="209"/>
      <c r="M29" s="209"/>
      <c r="N29" s="67"/>
      <c r="P29" s="110"/>
      <c r="Q29" s="110"/>
      <c r="R29" s="110"/>
      <c r="S29" s="110"/>
      <c r="T29" s="6"/>
      <c r="U29" s="6"/>
      <c r="V29" s="6"/>
    </row>
    <row r="30" spans="1:22" s="8" customFormat="1" ht="18" customHeight="1" thickBot="1" x14ac:dyDescent="0.3">
      <c r="A30" s="23"/>
      <c r="B30" s="30" t="s">
        <v>5</v>
      </c>
      <c r="C30" s="156">
        <v>28.61992945068134</v>
      </c>
      <c r="D30" s="155">
        <v>33.177395415522462</v>
      </c>
      <c r="E30" s="155">
        <v>31.1</v>
      </c>
      <c r="F30" s="154">
        <v>29</v>
      </c>
      <c r="G30" s="153">
        <v>32.5</v>
      </c>
      <c r="H30" s="35"/>
      <c r="I30" s="69"/>
      <c r="J30" s="152">
        <v>33.4</v>
      </c>
      <c r="K30" s="169">
        <f>+IF(ISERROR(J30-D30),"*",(J30-D30))</f>
        <v>0.22260458447753706</v>
      </c>
      <c r="L30" s="209"/>
      <c r="M30" s="209"/>
      <c r="N30" s="67"/>
      <c r="P30" s="111"/>
      <c r="Q30" s="111"/>
      <c r="R30" s="111"/>
      <c r="S30" s="111"/>
    </row>
    <row r="31" spans="1:22" ht="12.95" customHeight="1" x14ac:dyDescent="0.25">
      <c r="A31"/>
      <c r="B31" s="44"/>
      <c r="C31"/>
      <c r="D31"/>
      <c r="E31"/>
      <c r="F31"/>
      <c r="G31"/>
      <c r="H31"/>
      <c r="I31" s="9"/>
      <c r="J31"/>
      <c r="K31"/>
      <c r="L31" s="9"/>
      <c r="M31" s="9"/>
      <c r="N31" s="9"/>
      <c r="P31" s="111"/>
      <c r="Q31" s="111"/>
      <c r="R31" s="111"/>
      <c r="S31" s="111"/>
      <c r="T31" s="8"/>
      <c r="U31" s="8"/>
      <c r="V31" s="8"/>
    </row>
    <row r="32" spans="1:22" ht="12.95" customHeight="1" x14ac:dyDescent="0.25">
      <c r="A32" s="1"/>
      <c r="B32" s="44"/>
      <c r="C32" s="147"/>
      <c r="D32" s="147"/>
      <c r="E32" s="147"/>
      <c r="F32" s="147"/>
      <c r="G32" s="147"/>
      <c r="H32"/>
      <c r="I32" s="9"/>
      <c r="J32" s="147"/>
      <c r="K32" s="147"/>
      <c r="L32" s="128"/>
      <c r="M32" s="147"/>
      <c r="N32" s="9"/>
      <c r="P32" s="110"/>
      <c r="Q32" s="110"/>
      <c r="R32" s="110"/>
      <c r="S32" s="110"/>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168">
        <v>0.74085734707843076</v>
      </c>
      <c r="D35" s="167">
        <v>0.59641200445114995</v>
      </c>
      <c r="E35" s="167">
        <v>0.5</v>
      </c>
      <c r="F35" s="166">
        <v>0.5</v>
      </c>
      <c r="G35" s="165">
        <v>0.7</v>
      </c>
      <c r="H35" s="35"/>
      <c r="I35" s="69"/>
      <c r="J35" s="164">
        <v>0.6</v>
      </c>
      <c r="K35" s="163">
        <f>+IF(ISERROR(J35/D35-1),"*",(J35/D35-1))</f>
        <v>6.0159680255797987E-3</v>
      </c>
      <c r="L35" s="207"/>
      <c r="M35" s="207"/>
      <c r="N35" s="67"/>
      <c r="P35" s="6"/>
      <c r="Q35" s="6"/>
      <c r="R35" s="6"/>
      <c r="S35" s="6"/>
      <c r="T35" s="6"/>
      <c r="U35" s="6"/>
      <c r="V35" s="6"/>
    </row>
    <row r="36" spans="1:22" s="8" customFormat="1" ht="18" customHeight="1" x14ac:dyDescent="0.25">
      <c r="A36" s="23"/>
      <c r="B36" s="29" t="s">
        <v>0</v>
      </c>
      <c r="C36" s="162">
        <v>0.6259380235152433</v>
      </c>
      <c r="D36" s="161">
        <v>0.38987160049573155</v>
      </c>
      <c r="E36" s="161">
        <v>0.3</v>
      </c>
      <c r="F36" s="160">
        <v>0.3</v>
      </c>
      <c r="G36" s="159">
        <v>0.6</v>
      </c>
      <c r="H36" s="35"/>
      <c r="I36" s="69"/>
      <c r="J36" s="158">
        <v>0.3</v>
      </c>
      <c r="K36" s="157">
        <f>+IF(ISERROR(J36/D36-1),"*",(J36/D36-1))</f>
        <v>-0.23051589390316596</v>
      </c>
      <c r="L36" s="205"/>
      <c r="M36" s="205"/>
      <c r="N36" s="67"/>
    </row>
    <row r="37" spans="1:22" s="8" customFormat="1" ht="18" customHeight="1" x14ac:dyDescent="0.25">
      <c r="A37" s="23"/>
      <c r="B37" s="29" t="s">
        <v>1</v>
      </c>
      <c r="C37" s="162">
        <v>0.60737627503963465</v>
      </c>
      <c r="D37" s="161">
        <v>0.51859572498770723</v>
      </c>
      <c r="E37" s="161">
        <v>0.4</v>
      </c>
      <c r="F37" s="160">
        <v>0.4</v>
      </c>
      <c r="G37" s="159">
        <v>0.5</v>
      </c>
      <c r="H37" s="35"/>
      <c r="I37" s="69"/>
      <c r="J37" s="158">
        <v>0.5</v>
      </c>
      <c r="K37" s="157">
        <f>+IF(ISERROR(J37/D37-1),"*",(J37/D37-1))</f>
        <v>-3.5857844736664646E-2</v>
      </c>
      <c r="L37" s="205"/>
      <c r="M37" s="205"/>
      <c r="N37" s="67"/>
    </row>
    <row r="38" spans="1:22" s="8" customFormat="1" ht="18" customHeight="1" x14ac:dyDescent="0.25">
      <c r="A38" s="23"/>
      <c r="B38" s="29" t="s">
        <v>2</v>
      </c>
      <c r="C38" s="162">
        <v>1.0196252607244762</v>
      </c>
      <c r="D38" s="161">
        <v>0.54414294464584367</v>
      </c>
      <c r="E38" s="161">
        <v>0.4</v>
      </c>
      <c r="F38" s="160">
        <v>0.5</v>
      </c>
      <c r="G38" s="159">
        <v>0.8</v>
      </c>
      <c r="H38" s="35"/>
      <c r="I38" s="69"/>
      <c r="J38" s="158">
        <v>0.7</v>
      </c>
      <c r="K38" s="157">
        <f>+IF(ISERROR(J38/D38-1),"*",(J38/D38-1))</f>
        <v>0.28642667682771505</v>
      </c>
      <c r="L38" s="205"/>
      <c r="M38" s="205"/>
      <c r="N38" s="67"/>
    </row>
    <row r="39" spans="1:22" s="8" customFormat="1" ht="18" customHeight="1" thickBot="1" x14ac:dyDescent="0.3">
      <c r="A39" s="23"/>
      <c r="B39" s="30" t="s">
        <v>3</v>
      </c>
      <c r="C39" s="156">
        <v>0.70052955965041075</v>
      </c>
      <c r="D39" s="155">
        <v>0.79128441076681133</v>
      </c>
      <c r="E39" s="155">
        <v>0.5</v>
      </c>
      <c r="F39" s="154">
        <v>0.5</v>
      </c>
      <c r="G39" s="153">
        <v>0.8</v>
      </c>
      <c r="H39" s="35"/>
      <c r="I39" s="69"/>
      <c r="J39" s="152">
        <v>0.5</v>
      </c>
      <c r="K39" s="151">
        <f>+IF(ISERROR(J39/D39-1),"*",(J39/D39-1))</f>
        <v>-0.36811594769639888</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4">
        <v>0.87315656866549829</v>
      </c>
      <c r="D41" s="183">
        <v>0.67166811603169796</v>
      </c>
      <c r="E41" s="183">
        <v>0.5</v>
      </c>
      <c r="F41" s="182">
        <v>0.6</v>
      </c>
      <c r="G41" s="181">
        <v>0.8</v>
      </c>
      <c r="H41" s="35"/>
      <c r="I41" s="69"/>
      <c r="J41" s="180">
        <v>0.6</v>
      </c>
      <c r="K41" s="179">
        <f>+IF(ISERROR(J41/D41-1),"*",(J41/D41-1))</f>
        <v>-0.10670167947694531</v>
      </c>
      <c r="L41" s="205"/>
      <c r="M41" s="177"/>
      <c r="N41" s="67"/>
    </row>
    <row r="42" spans="1:22" s="8" customFormat="1" ht="18" customHeight="1" thickBot="1" x14ac:dyDescent="0.3">
      <c r="A42" s="23"/>
      <c r="B42" s="30" t="s">
        <v>5</v>
      </c>
      <c r="C42" s="156">
        <v>0.52936560587631909</v>
      </c>
      <c r="D42" s="155">
        <v>0.48411319997247793</v>
      </c>
      <c r="E42" s="155">
        <v>0.3</v>
      </c>
      <c r="F42" s="154">
        <v>0.4</v>
      </c>
      <c r="G42" s="153">
        <v>0.7</v>
      </c>
      <c r="H42" s="35"/>
      <c r="I42" s="69"/>
      <c r="J42" s="152">
        <v>0.5</v>
      </c>
      <c r="K42" s="151">
        <f>+IF(ISERROR(J42/D42-1),"*",(J42/D42-1))</f>
        <v>3.281629178552703E-2</v>
      </c>
      <c r="L42" s="205"/>
      <c r="M42" s="177"/>
      <c r="N42" s="67"/>
      <c r="P42" s="6"/>
      <c r="Q42" s="6"/>
      <c r="R42" s="6"/>
      <c r="S42" s="6"/>
      <c r="T42" s="6"/>
      <c r="U42" s="6"/>
      <c r="V42" s="6"/>
    </row>
    <row r="43" spans="1:22" ht="12.95" customHeight="1" x14ac:dyDescent="0.25">
      <c r="A43" s="1"/>
      <c r="B43" s="44"/>
      <c r="C43" s="38"/>
      <c r="D43" s="38"/>
      <c r="E43" s="38"/>
      <c r="F43" s="38"/>
      <c r="G43" s="38"/>
      <c r="H43" s="36"/>
      <c r="I43" s="70"/>
      <c r="J43" s="38"/>
      <c r="K43" s="38"/>
      <c r="L43" s="129"/>
      <c r="M43" s="38"/>
      <c r="N43" s="9"/>
      <c r="P43" s="8"/>
      <c r="Q43" s="8"/>
      <c r="R43" s="8"/>
      <c r="S43" s="8"/>
      <c r="T43" s="8"/>
      <c r="U43" s="8"/>
      <c r="V43" s="8"/>
    </row>
    <row r="44" spans="1:22" ht="12.95" customHeight="1" x14ac:dyDescent="0.25">
      <c r="A44" s="1"/>
      <c r="B44" s="44"/>
      <c r="C44" s="38"/>
      <c r="D44" s="38"/>
      <c r="E44" s="38"/>
      <c r="F44" s="38"/>
      <c r="G44" s="38"/>
      <c r="H44" s="36"/>
      <c r="I44" s="70"/>
      <c r="J44" s="38"/>
      <c r="K44" s="38"/>
      <c r="L44" s="129"/>
      <c r="M44" s="38"/>
      <c r="N44" s="9"/>
      <c r="P44" s="8"/>
      <c r="Q44" s="8"/>
      <c r="R44" s="8"/>
      <c r="S44" s="8"/>
      <c r="T44" s="8"/>
      <c r="U44" s="8"/>
      <c r="V44" s="8"/>
    </row>
    <row r="45" spans="1:22" ht="24.75" customHeight="1" x14ac:dyDescent="0.25">
      <c r="A45" s="1"/>
      <c r="B45" s="12"/>
      <c r="C45" s="13"/>
      <c r="D45" s="13"/>
      <c r="E45" s="13"/>
      <c r="F45" s="13"/>
      <c r="G45" s="13"/>
      <c r="H45" s="9"/>
      <c r="I45" s="9"/>
      <c r="J45" s="13"/>
      <c r="K45" s="13"/>
      <c r="L45" s="13"/>
      <c r="M45" s="13"/>
      <c r="N45" s="9"/>
      <c r="P45" s="8"/>
      <c r="Q45" s="8"/>
      <c r="R45" s="8"/>
      <c r="S45" s="8"/>
      <c r="T45" s="8"/>
      <c r="U45" s="8"/>
      <c r="V45" s="8"/>
    </row>
    <row r="46" spans="1:22" ht="27.75" customHeight="1" thickBot="1" x14ac:dyDescent="0.3">
      <c r="A46" s="1"/>
      <c r="B46" s="12"/>
      <c r="C46" s="13"/>
      <c r="D46" s="13"/>
      <c r="E46" s="13"/>
      <c r="F46" s="13"/>
      <c r="G46" s="13"/>
      <c r="H46" s="9"/>
      <c r="I46" s="9"/>
      <c r="J46" s="13"/>
      <c r="K46" s="13"/>
      <c r="L46" s="13"/>
      <c r="M46" s="13"/>
      <c r="N46" s="9"/>
    </row>
    <row r="47" spans="1:22"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2" s="8" customFormat="1" ht="18" customHeight="1" x14ac:dyDescent="0.25">
      <c r="A48" s="23"/>
      <c r="B48" s="26" t="s">
        <v>6</v>
      </c>
      <c r="C48" s="176">
        <v>100</v>
      </c>
      <c r="D48" s="175">
        <v>100</v>
      </c>
      <c r="E48" s="175">
        <v>100</v>
      </c>
      <c r="F48" s="174">
        <v>100</v>
      </c>
      <c r="G48" s="173">
        <v>100</v>
      </c>
      <c r="H48" s="5"/>
      <c r="I48" s="67"/>
      <c r="J48" s="172">
        <v>100</v>
      </c>
      <c r="K48" s="171">
        <f t="shared" ref="K48:K56" si="1">+IF(ISERROR(J48-D48),"*",(J48-D48))</f>
        <v>0</v>
      </c>
      <c r="L48" s="211"/>
      <c r="M48" s="210"/>
      <c r="N48" s="67"/>
      <c r="P48" s="6"/>
      <c r="Q48" s="6"/>
      <c r="R48" s="6"/>
      <c r="S48" s="6"/>
      <c r="T48" s="6"/>
      <c r="U48" s="6"/>
      <c r="V48" s="6"/>
    </row>
    <row r="49" spans="1:22" s="8" customFormat="1" ht="18" customHeight="1" x14ac:dyDescent="0.25">
      <c r="A49" s="23"/>
      <c r="B49" s="24" t="s">
        <v>7</v>
      </c>
      <c r="C49" s="162">
        <v>6.6652303098608048</v>
      </c>
      <c r="D49" s="161">
        <v>5.6482213647297206</v>
      </c>
      <c r="E49" s="161">
        <v>5.8</v>
      </c>
      <c r="F49" s="160">
        <v>3.5</v>
      </c>
      <c r="G49" s="159">
        <v>6.4</v>
      </c>
      <c r="H49" s="5"/>
      <c r="I49" s="67"/>
      <c r="J49" s="158">
        <v>5</v>
      </c>
      <c r="K49" s="170">
        <f t="shared" si="1"/>
        <v>-0.64822136472972058</v>
      </c>
      <c r="L49" s="209"/>
      <c r="M49" s="209"/>
      <c r="N49" s="67"/>
      <c r="P49" s="6"/>
      <c r="Q49" s="6"/>
      <c r="R49" s="6"/>
      <c r="S49" s="6"/>
      <c r="T49" s="6"/>
      <c r="U49" s="6"/>
      <c r="V49" s="6"/>
    </row>
    <row r="50" spans="1:22" s="8" customFormat="1" ht="18" customHeight="1" x14ac:dyDescent="0.25">
      <c r="A50" s="23"/>
      <c r="B50" s="24" t="s">
        <v>8</v>
      </c>
      <c r="C50" s="162">
        <v>11.901242663309963</v>
      </c>
      <c r="D50" s="161">
        <v>9.8089939220884563</v>
      </c>
      <c r="E50" s="161">
        <v>9.8000000000000007</v>
      </c>
      <c r="F50" s="160">
        <v>10.5</v>
      </c>
      <c r="G50" s="159">
        <v>11.8</v>
      </c>
      <c r="H50" s="35"/>
      <c r="I50" s="69"/>
      <c r="J50" s="158">
        <v>10.8</v>
      </c>
      <c r="K50" s="170">
        <f t="shared" si="1"/>
        <v>0.99100607791154438</v>
      </c>
      <c r="L50" s="209"/>
      <c r="M50" s="208"/>
      <c r="N50" s="67"/>
    </row>
    <row r="51" spans="1:22" s="8" customFormat="1" ht="18" customHeight="1" x14ac:dyDescent="0.25">
      <c r="A51" s="23"/>
      <c r="B51" s="24" t="s">
        <v>9</v>
      </c>
      <c r="C51" s="162">
        <v>18.447317808580085</v>
      </c>
      <c r="D51" s="161">
        <v>20.998087602432371</v>
      </c>
      <c r="E51" s="161">
        <v>19.100000000000001</v>
      </c>
      <c r="F51" s="160">
        <v>15.2</v>
      </c>
      <c r="G51" s="159">
        <v>17</v>
      </c>
      <c r="H51" s="35"/>
      <c r="I51" s="69"/>
      <c r="J51" s="158">
        <v>17.399999999999999</v>
      </c>
      <c r="K51" s="170">
        <f t="shared" si="1"/>
        <v>-3.598087602432372</v>
      </c>
      <c r="L51" s="209"/>
      <c r="M51" s="208"/>
      <c r="N51" s="67"/>
    </row>
    <row r="52" spans="1:22" s="8" customFormat="1" ht="18" customHeight="1" x14ac:dyDescent="0.25">
      <c r="A52" s="23"/>
      <c r="B52" s="24" t="s">
        <v>10</v>
      </c>
      <c r="C52" s="162">
        <v>26.109670525899798</v>
      </c>
      <c r="D52" s="161">
        <v>30.682643767144302</v>
      </c>
      <c r="E52" s="161">
        <v>34.200000000000003</v>
      </c>
      <c r="F52" s="160">
        <v>34.9</v>
      </c>
      <c r="G52" s="159">
        <v>27.6</v>
      </c>
      <c r="H52" s="35"/>
      <c r="I52" s="69"/>
      <c r="J52" s="158">
        <v>27.4</v>
      </c>
      <c r="K52" s="170">
        <f t="shared" si="1"/>
        <v>-3.2826437671443038</v>
      </c>
      <c r="L52" s="209"/>
      <c r="M52" s="208"/>
      <c r="N52" s="67"/>
    </row>
    <row r="53" spans="1:22" s="8" customFormat="1" ht="18" customHeight="1" x14ac:dyDescent="0.25">
      <c r="A53" s="23"/>
      <c r="B53" s="24" t="s">
        <v>11</v>
      </c>
      <c r="C53" s="162">
        <v>10.157939725706591</v>
      </c>
      <c r="D53" s="161">
        <v>6.6383375031188585</v>
      </c>
      <c r="E53" s="161">
        <v>5</v>
      </c>
      <c r="F53" s="160">
        <v>9.1999999999999993</v>
      </c>
      <c r="G53" s="159">
        <v>9.6</v>
      </c>
      <c r="H53" s="35"/>
      <c r="I53" s="69"/>
      <c r="J53" s="158">
        <v>8.9</v>
      </c>
      <c r="K53" s="170">
        <f t="shared" si="1"/>
        <v>2.2616624968811418</v>
      </c>
      <c r="L53" s="209"/>
      <c r="M53" s="208"/>
      <c r="N53" s="67"/>
    </row>
    <row r="54" spans="1:22" s="8" customFormat="1" ht="18" customHeight="1" x14ac:dyDescent="0.25">
      <c r="A54" s="23"/>
      <c r="B54" s="24" t="s">
        <v>12</v>
      </c>
      <c r="C54" s="162">
        <v>9.9323487653869247</v>
      </c>
      <c r="D54" s="161">
        <v>10.909172799480178</v>
      </c>
      <c r="E54" s="161">
        <v>11.6</v>
      </c>
      <c r="F54" s="160">
        <v>10.3</v>
      </c>
      <c r="G54" s="159">
        <v>9.9</v>
      </c>
      <c r="H54" s="35"/>
      <c r="I54" s="69"/>
      <c r="J54" s="158">
        <v>13.2</v>
      </c>
      <c r="K54" s="170">
        <f t="shared" si="1"/>
        <v>2.2908272005198214</v>
      </c>
      <c r="L54" s="209"/>
      <c r="M54" s="208"/>
      <c r="N54" s="67"/>
    </row>
    <row r="55" spans="1:22" s="8" customFormat="1" ht="18" customHeight="1" x14ac:dyDescent="0.25">
      <c r="A55" s="23"/>
      <c r="B55" s="24" t="s">
        <v>13</v>
      </c>
      <c r="C55" s="162">
        <v>9.1385576909003099</v>
      </c>
      <c r="D55" s="161">
        <v>7.4906584994651775</v>
      </c>
      <c r="E55" s="161">
        <v>7.2</v>
      </c>
      <c r="F55" s="160">
        <v>9.6999999999999993</v>
      </c>
      <c r="G55" s="159">
        <v>11</v>
      </c>
      <c r="H55" s="35"/>
      <c r="I55" s="69"/>
      <c r="J55" s="158">
        <v>8.3000000000000007</v>
      </c>
      <c r="K55" s="170">
        <f t="shared" si="1"/>
        <v>0.80934150053482323</v>
      </c>
      <c r="L55" s="209"/>
      <c r="M55" s="208"/>
      <c r="N55" s="67"/>
    </row>
    <row r="56" spans="1:22" s="8" customFormat="1" ht="18" customHeight="1" thickBot="1" x14ac:dyDescent="0.3">
      <c r="A56" s="23"/>
      <c r="B56" s="25" t="s">
        <v>14</v>
      </c>
      <c r="C56" s="156">
        <v>7.6477130018588717</v>
      </c>
      <c r="D56" s="155">
        <v>7.8238845415409388</v>
      </c>
      <c r="E56" s="155">
        <v>7.3</v>
      </c>
      <c r="F56" s="154">
        <v>6.9</v>
      </c>
      <c r="G56" s="153">
        <v>6.6</v>
      </c>
      <c r="H56" s="35"/>
      <c r="I56" s="69"/>
      <c r="J56" s="152">
        <v>9</v>
      </c>
      <c r="K56" s="169">
        <f t="shared" si="1"/>
        <v>1.1761154584590612</v>
      </c>
      <c r="L56" s="209"/>
      <c r="M56" s="208"/>
      <c r="N56" s="67"/>
    </row>
    <row r="57" spans="1:22" ht="12.95" customHeight="1" x14ac:dyDescent="0.25">
      <c r="A57" s="1"/>
      <c r="B57" s="44" t="s">
        <v>66</v>
      </c>
      <c r="C57" s="38"/>
      <c r="D57" s="38"/>
      <c r="E57" s="38"/>
      <c r="F57" s="38"/>
      <c r="G57" s="38"/>
      <c r="H57" s="36"/>
      <c r="I57" s="70"/>
      <c r="J57" s="38"/>
      <c r="K57" s="38"/>
      <c r="L57" s="129"/>
      <c r="M57" s="38"/>
      <c r="N57" s="9"/>
      <c r="P57" s="8"/>
      <c r="Q57" s="8"/>
      <c r="R57" s="8"/>
      <c r="S57" s="8"/>
      <c r="T57" s="8"/>
      <c r="U57" s="8"/>
      <c r="V57" s="8"/>
    </row>
    <row r="58" spans="1:22" ht="12.95" customHeight="1" x14ac:dyDescent="0.25">
      <c r="A58" s="1"/>
      <c r="B58" s="119" t="s">
        <v>178</v>
      </c>
      <c r="C58" s="38"/>
      <c r="D58" s="38"/>
      <c r="E58" s="38"/>
      <c r="F58" s="38"/>
      <c r="G58" s="38"/>
      <c r="H58" s="36"/>
      <c r="I58" s="70"/>
      <c r="J58" s="38"/>
      <c r="K58" s="38"/>
      <c r="L58" s="129"/>
      <c r="M58" s="38"/>
      <c r="N58" s="9"/>
      <c r="P58" s="8"/>
      <c r="Q58" s="8"/>
      <c r="R58" s="8"/>
      <c r="S58" s="8"/>
      <c r="T58" s="8"/>
      <c r="U58" s="8"/>
      <c r="V58" s="8"/>
    </row>
    <row r="59" spans="1:22"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2"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2" s="8" customFormat="1" ht="18" customHeight="1" x14ac:dyDescent="0.25">
      <c r="A61" s="23"/>
      <c r="B61" s="26" t="s">
        <v>6</v>
      </c>
      <c r="C61" s="168">
        <v>0.74085734707843076</v>
      </c>
      <c r="D61" s="167">
        <v>0.59641200445114995</v>
      </c>
      <c r="E61" s="167">
        <v>0.5</v>
      </c>
      <c r="F61" s="166">
        <v>0.5</v>
      </c>
      <c r="G61" s="165">
        <v>0.7</v>
      </c>
      <c r="H61" s="5"/>
      <c r="I61" s="67"/>
      <c r="J61" s="164">
        <v>0.6</v>
      </c>
      <c r="K61" s="163">
        <f t="shared" ref="K61:K69" si="2">+IF(ISERROR(J61/D61-1),"*",(J61/D61-1))</f>
        <v>6.0159680255797987E-3</v>
      </c>
      <c r="L61" s="207"/>
      <c r="M61" s="206"/>
      <c r="N61" s="67"/>
      <c r="P61" s="6"/>
      <c r="Q61" s="6"/>
      <c r="R61" s="6"/>
      <c r="S61" s="6"/>
      <c r="T61" s="6"/>
      <c r="U61" s="6"/>
      <c r="V61" s="6"/>
    </row>
    <row r="62" spans="1:22" s="8" customFormat="1" ht="18" customHeight="1" x14ac:dyDescent="0.25">
      <c r="A62" s="23"/>
      <c r="B62" s="24" t="s">
        <v>7</v>
      </c>
      <c r="C62" s="162">
        <v>0.6259380235152433</v>
      </c>
      <c r="D62" s="161">
        <v>0.38987160049573155</v>
      </c>
      <c r="E62" s="161">
        <v>0.3</v>
      </c>
      <c r="F62" s="160">
        <v>0.3</v>
      </c>
      <c r="G62" s="159">
        <v>0.6</v>
      </c>
      <c r="H62" s="35"/>
      <c r="I62" s="69"/>
      <c r="J62" s="158">
        <v>0.3</v>
      </c>
      <c r="K62" s="157">
        <f t="shared" si="2"/>
        <v>-0.23051589390316596</v>
      </c>
      <c r="L62" s="205"/>
      <c r="M62" s="205"/>
      <c r="N62" s="67"/>
      <c r="P62" s="6"/>
      <c r="Q62" s="6"/>
      <c r="R62" s="6"/>
      <c r="S62" s="6"/>
      <c r="T62" s="6"/>
      <c r="U62" s="6"/>
      <c r="V62" s="6"/>
    </row>
    <row r="63" spans="1:22" s="8" customFormat="1" ht="18" customHeight="1" x14ac:dyDescent="0.25">
      <c r="A63" s="23"/>
      <c r="B63" s="24" t="s">
        <v>8</v>
      </c>
      <c r="C63" s="162">
        <v>0.60737627503963465</v>
      </c>
      <c r="D63" s="161">
        <v>0.51859572498770723</v>
      </c>
      <c r="E63" s="161">
        <v>0.4</v>
      </c>
      <c r="F63" s="160">
        <v>0.4</v>
      </c>
      <c r="G63" s="159">
        <v>0.5</v>
      </c>
      <c r="H63" s="35"/>
      <c r="I63" s="69"/>
      <c r="J63" s="158">
        <v>0.5</v>
      </c>
      <c r="K63" s="157">
        <f t="shared" si="2"/>
        <v>-3.5857844736664646E-2</v>
      </c>
      <c r="L63" s="205"/>
      <c r="M63" s="177"/>
      <c r="N63" s="67"/>
    </row>
    <row r="64" spans="1:22" s="8" customFormat="1" ht="18" customHeight="1" x14ac:dyDescent="0.25">
      <c r="A64" s="23"/>
      <c r="B64" s="24" t="s">
        <v>9</v>
      </c>
      <c r="C64" s="162">
        <v>1.0196252607244762</v>
      </c>
      <c r="D64" s="161">
        <v>0.54414294464584367</v>
      </c>
      <c r="E64" s="161">
        <v>0.4</v>
      </c>
      <c r="F64" s="160">
        <v>0.5</v>
      </c>
      <c r="G64" s="159">
        <v>0.8</v>
      </c>
      <c r="H64" s="35"/>
      <c r="I64" s="69"/>
      <c r="J64" s="158">
        <v>0.7</v>
      </c>
      <c r="K64" s="157">
        <f t="shared" si="2"/>
        <v>0.28642667682771505</v>
      </c>
      <c r="L64" s="205"/>
      <c r="M64" s="177"/>
      <c r="N64" s="67"/>
    </row>
    <row r="65" spans="1:22" s="8" customFormat="1" ht="18" customHeight="1" x14ac:dyDescent="0.25">
      <c r="A65" s="23"/>
      <c r="B65" s="24" t="s">
        <v>10</v>
      </c>
      <c r="C65" s="162">
        <v>0.70052955965041075</v>
      </c>
      <c r="D65" s="161">
        <v>0.79128441076681133</v>
      </c>
      <c r="E65" s="161">
        <v>0.5</v>
      </c>
      <c r="F65" s="160">
        <v>0.5</v>
      </c>
      <c r="G65" s="159">
        <v>0.8</v>
      </c>
      <c r="H65" s="35"/>
      <c r="I65" s="69"/>
      <c r="J65" s="158">
        <v>0.5</v>
      </c>
      <c r="K65" s="157">
        <f t="shared" si="2"/>
        <v>-0.36811594769639888</v>
      </c>
      <c r="L65" s="205"/>
      <c r="M65" s="177"/>
      <c r="N65" s="67"/>
    </row>
    <row r="66" spans="1:22" s="8" customFormat="1" ht="18" customHeight="1" x14ac:dyDescent="0.25">
      <c r="A66" s="23"/>
      <c r="B66" s="24" t="s">
        <v>11</v>
      </c>
      <c r="C66" s="162">
        <v>0.55804203001684571</v>
      </c>
      <c r="D66" s="161">
        <v>0.35397771402626327</v>
      </c>
      <c r="E66" s="161">
        <v>0.2</v>
      </c>
      <c r="F66" s="160">
        <v>0.4</v>
      </c>
      <c r="G66" s="159">
        <v>0.8</v>
      </c>
      <c r="H66" s="35"/>
      <c r="I66" s="69"/>
      <c r="J66" s="158">
        <v>0.4</v>
      </c>
      <c r="K66" s="157">
        <f t="shared" si="2"/>
        <v>0.13001464258939799</v>
      </c>
      <c r="L66" s="205"/>
      <c r="M66" s="177"/>
      <c r="N66" s="67"/>
    </row>
    <row r="67" spans="1:22" s="8" customFormat="1" ht="18" customHeight="1" x14ac:dyDescent="0.25">
      <c r="A67" s="23"/>
      <c r="B67" s="24" t="s">
        <v>12</v>
      </c>
      <c r="C67" s="162">
        <v>0.69814340227576832</v>
      </c>
      <c r="D67" s="161">
        <v>0.69720698016456661</v>
      </c>
      <c r="E67" s="161">
        <v>0.6</v>
      </c>
      <c r="F67" s="160">
        <v>0.7</v>
      </c>
      <c r="G67" s="159">
        <v>0.9</v>
      </c>
      <c r="H67" s="35"/>
      <c r="I67" s="69"/>
      <c r="J67" s="158">
        <v>1</v>
      </c>
      <c r="K67" s="157">
        <f t="shared" si="2"/>
        <v>0.43429430348497511</v>
      </c>
      <c r="L67" s="205"/>
      <c r="M67" s="177"/>
      <c r="N67" s="67"/>
    </row>
    <row r="68" spans="1:22" s="8" customFormat="1" ht="18" customHeight="1" x14ac:dyDescent="0.25">
      <c r="A68" s="23"/>
      <c r="B68" s="24" t="s">
        <v>13</v>
      </c>
      <c r="C68" s="162">
        <v>0.79595544319797762</v>
      </c>
      <c r="D68" s="161">
        <v>0.4328860477657524</v>
      </c>
      <c r="E68" s="161">
        <v>0.4</v>
      </c>
      <c r="F68" s="160">
        <v>0.4</v>
      </c>
      <c r="G68" s="159">
        <v>0.9</v>
      </c>
      <c r="H68" s="35"/>
      <c r="I68" s="69"/>
      <c r="J68" s="158">
        <v>0.5</v>
      </c>
      <c r="K68" s="157">
        <f t="shared" si="2"/>
        <v>0.15503838153398974</v>
      </c>
      <c r="L68" s="205"/>
      <c r="M68" s="177"/>
      <c r="N68" s="67"/>
    </row>
    <row r="69" spans="1:22" s="8" customFormat="1" ht="18" customHeight="1" thickBot="1" x14ac:dyDescent="0.3">
      <c r="A69" s="23"/>
      <c r="B69" s="25" t="s">
        <v>14</v>
      </c>
      <c r="C69" s="156">
        <v>0.73836790040610434</v>
      </c>
      <c r="D69" s="155">
        <v>0.74155314728027266</v>
      </c>
      <c r="E69" s="155">
        <v>0.5</v>
      </c>
      <c r="F69" s="154">
        <v>1</v>
      </c>
      <c r="G69" s="153">
        <v>0.5</v>
      </c>
      <c r="H69" s="35"/>
      <c r="I69" s="69"/>
      <c r="J69" s="152">
        <v>0.5</v>
      </c>
      <c r="K69" s="151">
        <f t="shared" si="2"/>
        <v>-0.32573949441951033</v>
      </c>
      <c r="L69" s="205"/>
      <c r="M69" s="177"/>
      <c r="N69" s="67"/>
    </row>
    <row r="70" spans="1:22" ht="12.75" customHeight="1" x14ac:dyDescent="0.25">
      <c r="A70" s="1"/>
      <c r="B70" s="44" t="s">
        <v>66</v>
      </c>
      <c r="C70" s="38"/>
      <c r="D70" s="38"/>
      <c r="E70" s="38"/>
      <c r="F70" s="38"/>
      <c r="G70" s="38"/>
      <c r="H70" s="36"/>
      <c r="I70" s="70"/>
      <c r="J70" s="38"/>
      <c r="K70" s="38"/>
      <c r="L70" s="129"/>
      <c r="M70" s="38"/>
      <c r="N70" s="9"/>
      <c r="P70" s="8"/>
      <c r="Q70" s="8"/>
      <c r="R70" s="8"/>
      <c r="S70" s="8"/>
      <c r="T70" s="8"/>
      <c r="U70" s="8"/>
      <c r="V70" s="8"/>
    </row>
    <row r="71" spans="1:22" ht="12" customHeight="1" x14ac:dyDescent="0.25">
      <c r="A71" s="9"/>
      <c r="B71" s="146" t="s">
        <v>178</v>
      </c>
      <c r="C71" s="128"/>
      <c r="D71" s="128"/>
      <c r="E71" s="128"/>
      <c r="F71" s="128"/>
      <c r="G71" s="128"/>
      <c r="H71" s="9"/>
      <c r="I71" s="9"/>
      <c r="J71" s="128"/>
      <c r="K71" s="128"/>
      <c r="L71" s="128"/>
      <c r="M71" s="128"/>
      <c r="N71" s="9"/>
      <c r="P71" s="8"/>
      <c r="Q71" s="8"/>
      <c r="R71" s="8"/>
      <c r="S71" s="8"/>
      <c r="T71" s="8"/>
      <c r="U71" s="8"/>
      <c r="V71" s="8"/>
    </row>
  </sheetData>
  <conditionalFormatting sqref="L22:M22">
    <cfRule type="cellIs" dxfId="455" priority="18" operator="between">
      <formula>-0.01</formula>
      <formula>0.01</formula>
    </cfRule>
  </conditionalFormatting>
  <conditionalFormatting sqref="W15 K48:M56 K23:M30">
    <cfRule type="cellIs" dxfId="454" priority="15" operator="lessThan">
      <formula>-0.01</formula>
    </cfRule>
    <cfRule type="cellIs" dxfId="453" priority="16" operator="greaterThan">
      <formula>0.01</formula>
    </cfRule>
    <cfRule type="cellIs" dxfId="452" priority="17" operator="between">
      <formula>-0.01</formula>
      <formula>0.01</formula>
    </cfRule>
  </conditionalFormatting>
  <conditionalFormatting sqref="K6:L16">
    <cfRule type="cellIs" dxfId="451" priority="12" operator="equal">
      <formula>0</formula>
    </cfRule>
    <cfRule type="cellIs" dxfId="450" priority="13" operator="lessThanOrEqual">
      <formula>0.001</formula>
    </cfRule>
    <cfRule type="cellIs" dxfId="449" priority="14" operator="greaterThanOrEqual">
      <formula>0.001</formula>
    </cfRule>
  </conditionalFormatting>
  <conditionalFormatting sqref="K61:M69">
    <cfRule type="cellIs" dxfId="448" priority="9" operator="greaterThanOrEqual">
      <formula>0.001</formula>
    </cfRule>
    <cfRule type="cellIs" dxfId="447" priority="10" operator="lessThanOrEqual">
      <formula>0.001</formula>
    </cfRule>
    <cfRule type="cellIs" dxfId="446" priority="11" operator="equal">
      <formula>0</formula>
    </cfRule>
  </conditionalFormatting>
  <conditionalFormatting sqref="K40:M40">
    <cfRule type="cellIs" dxfId="445" priority="7" operator="lessThan">
      <formula>0.02</formula>
    </cfRule>
    <cfRule type="cellIs" dxfId="444" priority="8" operator="greaterThan">
      <formula>0.02</formula>
    </cfRule>
  </conditionalFormatting>
  <conditionalFormatting sqref="K41:M42 K35:M39">
    <cfRule type="cellIs" dxfId="443" priority="4" operator="greaterThanOrEqual">
      <formula>0.001</formula>
    </cfRule>
    <cfRule type="cellIs" dxfId="442" priority="5" operator="lessThanOrEqual">
      <formula>0.001</formula>
    </cfRule>
    <cfRule type="cellIs" dxfId="441" priority="6" operator="equal">
      <formula>0</formula>
    </cfRule>
  </conditionalFormatting>
  <conditionalFormatting sqref="P15">
    <cfRule type="cellIs" dxfId="440" priority="1" operator="lessThan">
      <formula>-0.01</formula>
    </cfRule>
    <cfRule type="cellIs" dxfId="439" priority="2" operator="greaterThan">
      <formula>0.01</formula>
    </cfRule>
    <cfRule type="cellIs" dxfId="438"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72"/>
  <sheetViews>
    <sheetView showGridLines="0" showRowColHeaders="0" zoomScale="85"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3.5703125" style="6" customWidth="1"/>
    <col min="10" max="10" width="16" style="7" customWidth="1"/>
    <col min="11" max="11" width="16.85546875" style="7" customWidth="1"/>
    <col min="12" max="12" width="3.5703125" style="7" customWidth="1"/>
    <col min="13" max="13" width="13.28515625" style="7" customWidth="1"/>
    <col min="14" max="14" width="12.140625"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c r="V5" s="134"/>
      <c r="W5" s="91"/>
      <c r="X5" s="91"/>
      <c r="Y5" s="91"/>
      <c r="Z5" s="91"/>
      <c r="AA5" s="91"/>
      <c r="AB5" s="91"/>
      <c r="AC5" s="91"/>
      <c r="AD5" s="134"/>
    </row>
    <row r="6" spans="1:30" s="8" customFormat="1" ht="18" customHeight="1" x14ac:dyDescent="0.25">
      <c r="A6" s="23"/>
      <c r="B6" s="47" t="s">
        <v>112</v>
      </c>
      <c r="C6" s="204">
        <v>25.14686</v>
      </c>
      <c r="D6" s="203">
        <v>19.65521</v>
      </c>
      <c r="E6" s="203">
        <v>15.7</v>
      </c>
      <c r="F6" s="202">
        <v>13.6</v>
      </c>
      <c r="G6" s="201">
        <v>20.9</v>
      </c>
      <c r="H6" s="5"/>
      <c r="I6" s="67"/>
      <c r="J6" s="200">
        <v>15.9</v>
      </c>
      <c r="K6" s="179">
        <f>+IF(ISERROR(J6/D6-1),"*",(J6/D6-1))</f>
        <v>-0.19105417851043061</v>
      </c>
      <c r="L6" s="205"/>
      <c r="M6" s="219">
        <f>+SUM(E6:G6,J6)</f>
        <v>66.099999999999994</v>
      </c>
      <c r="N6" s="67"/>
      <c r="V6" s="135"/>
      <c r="W6" s="95"/>
      <c r="X6" s="95"/>
      <c r="Y6" s="95"/>
      <c r="Z6" s="95"/>
      <c r="AA6" s="95"/>
      <c r="AB6" s="95"/>
      <c r="AC6" s="95"/>
      <c r="AD6" s="135"/>
    </row>
    <row r="7" spans="1:30" s="8" customFormat="1" ht="18" customHeight="1" x14ac:dyDescent="0.25">
      <c r="A7" s="23"/>
      <c r="B7" s="48" t="s">
        <v>113</v>
      </c>
      <c r="C7" s="199">
        <v>3.2737289399999998</v>
      </c>
      <c r="D7" s="198">
        <v>2.1710192300000002</v>
      </c>
      <c r="E7" s="198">
        <v>1.6</v>
      </c>
      <c r="F7" s="197">
        <v>1.6</v>
      </c>
      <c r="G7" s="196">
        <v>2.6</v>
      </c>
      <c r="H7" s="5"/>
      <c r="I7" s="67"/>
      <c r="J7" s="195">
        <v>1.6</v>
      </c>
      <c r="K7" s="157">
        <f>+IF(ISERROR(J7/D7-1),"*",(J7/D7-1))</f>
        <v>-0.26301896459940621</v>
      </c>
      <c r="L7" s="205"/>
      <c r="M7" s="217">
        <f>+SUM(E7:G7,J7)</f>
        <v>7.4</v>
      </c>
      <c r="N7" s="67"/>
      <c r="V7" s="135"/>
      <c r="W7" s="91"/>
      <c r="X7" s="91" t="str">
        <f>+C5</f>
        <v>TRIM 3 2015</v>
      </c>
      <c r="Y7" s="91" t="str">
        <f>+D5</f>
        <v>TRIM 4 2015</v>
      </c>
      <c r="Z7" s="91" t="str">
        <f>+E5</f>
        <v>TRIM 1 2016</v>
      </c>
      <c r="AA7" s="91" t="str">
        <f>+F5</f>
        <v>TRIM 2 2016</v>
      </c>
      <c r="AB7" s="91" t="str">
        <f>+G5</f>
        <v>TRIM 3 2016</v>
      </c>
      <c r="AC7" s="91" t="str">
        <f>+J5</f>
        <v>TRIM 4 2016</v>
      </c>
      <c r="AD7" s="134">
        <f>+I5</f>
        <v>0</v>
      </c>
    </row>
    <row r="8" spans="1:30" s="8" customFormat="1" ht="18" customHeight="1" x14ac:dyDescent="0.25">
      <c r="A8" s="23"/>
      <c r="B8" s="48" t="s">
        <v>114</v>
      </c>
      <c r="C8" s="199">
        <v>131.97569999999999</v>
      </c>
      <c r="D8" s="198">
        <v>104.24939999999999</v>
      </c>
      <c r="E8" s="198">
        <v>82.7</v>
      </c>
      <c r="F8" s="197">
        <v>74.3</v>
      </c>
      <c r="G8" s="196">
        <v>114.5</v>
      </c>
      <c r="H8" s="5"/>
      <c r="I8" s="67"/>
      <c r="J8" s="195">
        <v>83.3</v>
      </c>
      <c r="K8" s="157">
        <f>+IF(ISERROR(J8/D8-1),"*",(J8/D8-1))</f>
        <v>-0.20095463379165734</v>
      </c>
      <c r="L8" s="205"/>
      <c r="M8" s="217">
        <f>+SUM(E8:G8,J8)</f>
        <v>354.8</v>
      </c>
      <c r="N8" s="67"/>
      <c r="V8" s="135"/>
      <c r="W8" s="91" t="str">
        <f>+VLOOKUP($P$4,$B$5:$J$16,1,0)</f>
        <v>Volumen (Mio consumiciones)</v>
      </c>
      <c r="X8" s="91">
        <f>+VLOOKUP($P$4,$B$5:$J$16,2,0)</f>
        <v>25.14686</v>
      </c>
      <c r="Y8" s="91">
        <f>+VLOOKUP($P$4,$B$5:$J$16,3,0)</f>
        <v>19.65521</v>
      </c>
      <c r="Z8" s="91">
        <f>+VLOOKUP($P$4,$B$5:$J$16,4,0)</f>
        <v>15.7</v>
      </c>
      <c r="AA8" s="91">
        <f>+VLOOKUP($P$4,$B$5:$J$16,5,0)</f>
        <v>13.6</v>
      </c>
      <c r="AB8" s="91">
        <f>+VLOOKUP($P$4,$B$5:$J$16,6,0)</f>
        <v>20.9</v>
      </c>
      <c r="AC8" s="91">
        <f>+VLOOKUP($P$4,$B$5:$J$16,9,0)</f>
        <v>15.9</v>
      </c>
      <c r="AD8" s="135"/>
    </row>
    <row r="9" spans="1:30" s="8" customFormat="1" ht="18" customHeight="1" x14ac:dyDescent="0.25">
      <c r="A9" s="23"/>
      <c r="B9" s="48" t="s">
        <v>158</v>
      </c>
      <c r="C9" s="199">
        <v>9.9429987219892766</v>
      </c>
      <c r="D9" s="198">
        <v>9.0561424209419741</v>
      </c>
      <c r="E9" s="198">
        <v>6.7</v>
      </c>
      <c r="F9" s="197">
        <v>6.6</v>
      </c>
      <c r="G9" s="196">
        <v>7.9</v>
      </c>
      <c r="H9" s="5"/>
      <c r="I9" s="67"/>
      <c r="J9" s="195">
        <v>7.5</v>
      </c>
      <c r="K9" s="170">
        <f>+IF(ISERROR(J9-D9),"*",(J9-D9))</f>
        <v>-1.5561424209419741</v>
      </c>
      <c r="L9" s="209"/>
      <c r="M9" s="217"/>
      <c r="N9" s="67"/>
      <c r="V9" s="135"/>
      <c r="W9" s="95"/>
      <c r="X9" s="95"/>
      <c r="Y9" s="95"/>
      <c r="Z9" s="95"/>
      <c r="AA9" s="95"/>
      <c r="AB9" s="95"/>
      <c r="AC9" s="95"/>
      <c r="AD9" s="135"/>
    </row>
    <row r="10" spans="1:30" s="8" customFormat="1" ht="18" customHeight="1" x14ac:dyDescent="0.25">
      <c r="A10" s="23"/>
      <c r="B10" s="48" t="s">
        <v>115</v>
      </c>
      <c r="C10" s="199">
        <v>3.9</v>
      </c>
      <c r="D10" s="198">
        <v>3.5</v>
      </c>
      <c r="E10" s="198">
        <v>4.0999999999999996</v>
      </c>
      <c r="F10" s="197">
        <v>3.6</v>
      </c>
      <c r="G10" s="196">
        <v>4.5999999999999996</v>
      </c>
      <c r="H10" s="5"/>
      <c r="I10" s="67"/>
      <c r="J10" s="195">
        <v>3.6</v>
      </c>
      <c r="K10" s="157">
        <f t="shared" ref="K10:K16" si="0">+IF(ISERROR(J10/D10-1),"*",(J10/D10-1))</f>
        <v>2.8571428571428692E-2</v>
      </c>
      <c r="L10" s="205"/>
      <c r="M10" s="217"/>
      <c r="N10" s="67"/>
      <c r="V10" s="135"/>
      <c r="W10" s="95"/>
      <c r="X10" s="95"/>
      <c r="Y10" s="95"/>
      <c r="Z10" s="95"/>
      <c r="AA10" s="95"/>
      <c r="AB10" s="95"/>
      <c r="AC10" s="95"/>
      <c r="AD10" s="135"/>
    </row>
    <row r="11" spans="1:30" s="8" customFormat="1" ht="18" customHeight="1" x14ac:dyDescent="0.25">
      <c r="A11" s="23"/>
      <c r="B11" s="48" t="s">
        <v>108</v>
      </c>
      <c r="C11" s="199">
        <v>7.8</v>
      </c>
      <c r="D11" s="198">
        <v>6.7</v>
      </c>
      <c r="E11" s="198">
        <v>7.2</v>
      </c>
      <c r="F11" s="197">
        <v>6.3</v>
      </c>
      <c r="G11" s="196">
        <v>8.3000000000000007</v>
      </c>
      <c r="H11" s="5"/>
      <c r="I11" s="67"/>
      <c r="J11" s="195">
        <v>6.6</v>
      </c>
      <c r="K11" s="157">
        <f t="shared" si="0"/>
        <v>-1.4925373134328401E-2</v>
      </c>
      <c r="L11" s="205"/>
      <c r="M11" s="217"/>
      <c r="N11" s="67"/>
      <c r="V11" s="135"/>
      <c r="W11" s="135"/>
      <c r="X11" s="135"/>
      <c r="Y11" s="135"/>
      <c r="Z11" s="135"/>
      <c r="AA11" s="135"/>
      <c r="AB11" s="135"/>
      <c r="AC11" s="135"/>
      <c r="AD11" s="135"/>
    </row>
    <row r="12" spans="1:30" s="8" customFormat="1" ht="18" customHeight="1" x14ac:dyDescent="0.25">
      <c r="A12" s="23"/>
      <c r="B12" s="48" t="s">
        <v>109</v>
      </c>
      <c r="C12" s="199">
        <v>1.0160933902525173</v>
      </c>
      <c r="D12" s="198">
        <v>0.73978711970814959</v>
      </c>
      <c r="E12" s="198">
        <v>0.7</v>
      </c>
      <c r="F12" s="197">
        <v>0.7</v>
      </c>
      <c r="G12" s="196">
        <v>1</v>
      </c>
      <c r="H12" s="5"/>
      <c r="I12" s="67"/>
      <c r="J12" s="195">
        <v>0.7</v>
      </c>
      <c r="K12" s="157">
        <f t="shared" si="0"/>
        <v>-5.378184973515876E-2</v>
      </c>
      <c r="L12" s="205"/>
      <c r="M12" s="217"/>
      <c r="N12" s="67"/>
      <c r="V12" s="135"/>
      <c r="W12" s="135"/>
      <c r="X12" s="135"/>
      <c r="Y12" s="135"/>
      <c r="Z12" s="135"/>
      <c r="AA12" s="135"/>
      <c r="AB12" s="135"/>
      <c r="AC12" s="135"/>
      <c r="AD12" s="135"/>
    </row>
    <row r="13" spans="1:30" s="8" customFormat="1" ht="18" customHeight="1" x14ac:dyDescent="0.25">
      <c r="A13" s="23"/>
      <c r="B13" s="48" t="s">
        <v>110</v>
      </c>
      <c r="C13" s="199">
        <v>2.0099999999999998</v>
      </c>
      <c r="D13" s="198">
        <v>1.89</v>
      </c>
      <c r="E13" s="198">
        <v>1.8</v>
      </c>
      <c r="F13" s="197">
        <v>1.8</v>
      </c>
      <c r="G13" s="196">
        <v>1.8</v>
      </c>
      <c r="H13" s="5"/>
      <c r="I13" s="67"/>
      <c r="J13" s="195">
        <v>1.9</v>
      </c>
      <c r="K13" s="157">
        <f t="shared" si="0"/>
        <v>5.2910052910053462E-3</v>
      </c>
      <c r="L13" s="205"/>
      <c r="M13" s="217"/>
      <c r="N13" s="67"/>
      <c r="V13" s="135"/>
      <c r="W13" s="135"/>
      <c r="X13" s="135"/>
      <c r="Y13" s="135"/>
      <c r="Z13" s="135"/>
      <c r="AA13" s="135"/>
      <c r="AB13" s="135"/>
      <c r="AC13" s="135"/>
      <c r="AD13" s="135"/>
    </row>
    <row r="14" spans="1:30" s="8" customFormat="1" ht="18" customHeight="1" x14ac:dyDescent="0.25">
      <c r="A14" s="23"/>
      <c r="B14" s="49" t="s">
        <v>156</v>
      </c>
      <c r="C14" s="199">
        <v>0.10103015280702532</v>
      </c>
      <c r="D14" s="198">
        <v>6.6996175172554517E-2</v>
      </c>
      <c r="E14" s="198">
        <v>0</v>
      </c>
      <c r="F14" s="197">
        <v>0</v>
      </c>
      <c r="G14" s="196">
        <v>0.1</v>
      </c>
      <c r="H14" s="5"/>
      <c r="I14" s="67"/>
      <c r="J14" s="195">
        <v>0</v>
      </c>
      <c r="K14" s="157">
        <f t="shared" si="0"/>
        <v>-1</v>
      </c>
      <c r="L14" s="205"/>
      <c r="M14" s="217">
        <f>+SUM(E14:G14,J14)</f>
        <v>0.1</v>
      </c>
      <c r="N14" s="67"/>
    </row>
    <row r="15" spans="1:30" s="8" customFormat="1" ht="18" customHeight="1" x14ac:dyDescent="0.25">
      <c r="A15" s="23"/>
      <c r="B15" s="49" t="s">
        <v>116</v>
      </c>
      <c r="C15" s="199">
        <v>4.0728861131105534</v>
      </c>
      <c r="D15" s="198">
        <v>3.2170654997071142</v>
      </c>
      <c r="E15" s="198">
        <v>2.6</v>
      </c>
      <c r="F15" s="197">
        <v>2.2999999999999998</v>
      </c>
      <c r="G15" s="196">
        <v>3.6</v>
      </c>
      <c r="H15" s="5"/>
      <c r="I15" s="67"/>
      <c r="J15" s="195">
        <v>2.6</v>
      </c>
      <c r="K15" s="157">
        <f t="shared" si="0"/>
        <v>-0.19181005166456588</v>
      </c>
      <c r="L15" s="205"/>
      <c r="M15" s="217">
        <f>+SUM(E15:G15,J15)</f>
        <v>11.1</v>
      </c>
      <c r="N15" s="67"/>
    </row>
    <row r="16" spans="1:30" s="8" customFormat="1" ht="18" customHeight="1" thickBot="1" x14ac:dyDescent="0.3">
      <c r="A16" s="23"/>
      <c r="B16" s="50" t="s">
        <v>111</v>
      </c>
      <c r="C16" s="194">
        <v>40.313569760604551</v>
      </c>
      <c r="D16" s="193">
        <v>48.018644219931666</v>
      </c>
      <c r="E16" s="193">
        <v>52.4</v>
      </c>
      <c r="F16" s="192">
        <v>46.3</v>
      </c>
      <c r="G16" s="191">
        <v>44.2</v>
      </c>
      <c r="H16" s="5"/>
      <c r="I16" s="67"/>
      <c r="J16" s="190">
        <v>53</v>
      </c>
      <c r="K16" s="151">
        <f t="shared" si="0"/>
        <v>0.10373795139348529</v>
      </c>
      <c r="L16" s="205"/>
      <c r="M16" s="215">
        <f>+M8/M7</f>
        <v>47.945945945945944</v>
      </c>
      <c r="N16" s="67"/>
    </row>
    <row r="17" spans="1:22" s="8" customFormat="1" ht="12.95" customHeight="1" x14ac:dyDescent="0.25">
      <c r="A17" s="23"/>
      <c r="B17" s="43" t="s">
        <v>159</v>
      </c>
      <c r="C17" s="189"/>
      <c r="D17" s="189"/>
      <c r="E17" s="189"/>
      <c r="F17" s="189"/>
      <c r="G17" s="189"/>
      <c r="H17" s="5"/>
      <c r="I17" s="67"/>
      <c r="J17" s="189"/>
      <c r="K17" s="189"/>
      <c r="L17" s="214"/>
      <c r="M17" s="189"/>
      <c r="N17" s="67"/>
    </row>
    <row r="18" spans="1:22" s="8" customFormat="1" ht="12.95" customHeight="1" x14ac:dyDescent="0.25">
      <c r="A18" s="23"/>
      <c r="B18" s="43" t="s">
        <v>157</v>
      </c>
      <c r="C18" s="189"/>
      <c r="D18" s="189"/>
      <c r="E18" s="189"/>
      <c r="F18" s="189"/>
      <c r="G18" s="189"/>
      <c r="H18" s="5"/>
      <c r="I18" s="67"/>
      <c r="J18" s="189"/>
      <c r="K18" s="189"/>
      <c r="L18" s="214"/>
      <c r="M18" s="189"/>
      <c r="N18" s="67"/>
    </row>
    <row r="19" spans="1:22" ht="12.95" customHeight="1" x14ac:dyDescent="0.25">
      <c r="A19" s="1"/>
      <c r="B19" s="43"/>
      <c r="C19" s="147"/>
      <c r="D19" s="147"/>
      <c r="E19" s="147"/>
      <c r="F19" s="147"/>
      <c r="G19" s="147"/>
      <c r="H19"/>
      <c r="I19" s="9"/>
      <c r="J19" s="147"/>
      <c r="K19" s="147"/>
      <c r="L19" s="128"/>
      <c r="M19" s="147"/>
      <c r="N19" s="9"/>
      <c r="P19" s="110"/>
      <c r="Q19" s="110"/>
      <c r="R19" s="110"/>
      <c r="S19" s="110"/>
    </row>
    <row r="20" spans="1:22" ht="24.75" customHeight="1" x14ac:dyDescent="0.25">
      <c r="A20" s="1"/>
      <c r="B20" s="12"/>
      <c r="C20" s="13"/>
      <c r="D20" s="13"/>
      <c r="E20" s="13"/>
      <c r="F20" s="13"/>
      <c r="G20" s="13"/>
      <c r="H20" s="9"/>
      <c r="I20" s="9"/>
      <c r="J20" s="13"/>
      <c r="K20" s="13"/>
      <c r="L20" s="13"/>
      <c r="M20" s="13"/>
      <c r="N20" s="9"/>
      <c r="P20" s="110"/>
      <c r="Q20" s="110"/>
      <c r="R20" s="110"/>
      <c r="S20" s="110"/>
    </row>
    <row r="21" spans="1:22" ht="29.25" customHeight="1" thickBot="1" x14ac:dyDescent="0.3">
      <c r="A21" s="1"/>
      <c r="B21" s="12"/>
      <c r="C21" s="13"/>
      <c r="D21" s="13"/>
      <c r="E21" s="13"/>
      <c r="F21" s="13"/>
      <c r="G21" s="13"/>
      <c r="H21" s="9"/>
      <c r="I21" s="9"/>
      <c r="J21" s="13"/>
      <c r="K21" s="13"/>
      <c r="L21" s="13"/>
      <c r="M21" s="13"/>
      <c r="N21" s="9"/>
      <c r="P21" s="110"/>
      <c r="Q21" s="110"/>
      <c r="R21" s="110"/>
      <c r="S21" s="110"/>
    </row>
    <row r="22" spans="1:22"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22"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11"/>
      <c r="Q23" s="111"/>
      <c r="R23" s="111"/>
      <c r="S23" s="111"/>
    </row>
    <row r="24" spans="1:22" s="8" customFormat="1" ht="18" customHeight="1" x14ac:dyDescent="0.25">
      <c r="A24" s="23"/>
      <c r="B24" s="29" t="s">
        <v>0</v>
      </c>
      <c r="C24" s="162">
        <v>9.9132257466737403</v>
      </c>
      <c r="D24" s="161">
        <v>13.694338549422774</v>
      </c>
      <c r="E24" s="161">
        <v>12.3</v>
      </c>
      <c r="F24" s="160">
        <v>8.6</v>
      </c>
      <c r="G24" s="159">
        <v>12.6</v>
      </c>
      <c r="H24" s="35"/>
      <c r="I24" s="69"/>
      <c r="J24" s="158">
        <v>12.5</v>
      </c>
      <c r="K24" s="170">
        <f>+IF(ISERROR(J24-D24),"*",(J24-D24))</f>
        <v>-1.1943385494227741</v>
      </c>
      <c r="L24" s="209"/>
      <c r="M24" s="209"/>
      <c r="N24" s="67"/>
      <c r="P24" s="111"/>
      <c r="Q24" s="111"/>
      <c r="R24" s="111"/>
      <c r="S24" s="111"/>
    </row>
    <row r="25" spans="1:22" s="8" customFormat="1" ht="18" customHeight="1" x14ac:dyDescent="0.25">
      <c r="A25" s="23"/>
      <c r="B25" s="29" t="s">
        <v>1</v>
      </c>
      <c r="C25" s="162">
        <v>23.27155756225628</v>
      </c>
      <c r="D25" s="161">
        <v>27.9150464431568</v>
      </c>
      <c r="E25" s="161">
        <v>22</v>
      </c>
      <c r="F25" s="160">
        <v>22.4</v>
      </c>
      <c r="G25" s="159">
        <v>22</v>
      </c>
      <c r="H25" s="35"/>
      <c r="I25" s="69"/>
      <c r="J25" s="158">
        <v>25.8</v>
      </c>
      <c r="K25" s="170">
        <f>+IF(ISERROR(J25-D25),"*",(J25-D25))</f>
        <v>-2.1150464431567997</v>
      </c>
      <c r="L25" s="209"/>
      <c r="M25" s="209"/>
      <c r="N25" s="67"/>
      <c r="P25" s="111"/>
      <c r="Q25" s="111"/>
      <c r="R25" s="111"/>
      <c r="S25" s="111"/>
    </row>
    <row r="26" spans="1:22" s="8" customFormat="1" ht="18" customHeight="1" x14ac:dyDescent="0.25">
      <c r="A26" s="23"/>
      <c r="B26" s="29" t="s">
        <v>2</v>
      </c>
      <c r="C26" s="162">
        <v>35.470249565949786</v>
      </c>
      <c r="D26" s="161">
        <v>31.479653486276664</v>
      </c>
      <c r="E26" s="161">
        <v>29.8</v>
      </c>
      <c r="F26" s="160">
        <v>29.6</v>
      </c>
      <c r="G26" s="159">
        <v>24.9</v>
      </c>
      <c r="H26" s="35"/>
      <c r="I26" s="69"/>
      <c r="J26" s="158">
        <v>32.9</v>
      </c>
      <c r="K26" s="170">
        <f>+IF(ISERROR(J26-D26),"*",(J26-D26))</f>
        <v>1.4203465137233344</v>
      </c>
      <c r="L26" s="209"/>
      <c r="M26" s="209"/>
      <c r="N26" s="67"/>
      <c r="P26" s="111"/>
      <c r="Q26" s="111"/>
      <c r="R26" s="111"/>
      <c r="S26" s="111"/>
    </row>
    <row r="27" spans="1:22" s="8" customFormat="1" ht="18" customHeight="1" thickBot="1" x14ac:dyDescent="0.3">
      <c r="A27" s="23"/>
      <c r="B27" s="30" t="s">
        <v>3</v>
      </c>
      <c r="C27" s="156">
        <v>31.34497507839945</v>
      </c>
      <c r="D27" s="155">
        <v>26.910971696562896</v>
      </c>
      <c r="E27" s="155">
        <v>35.700000000000003</v>
      </c>
      <c r="F27" s="154">
        <v>38.9</v>
      </c>
      <c r="G27" s="153">
        <v>39.700000000000003</v>
      </c>
      <c r="H27" s="35"/>
      <c r="I27" s="69"/>
      <c r="J27" s="152">
        <v>28.3</v>
      </c>
      <c r="K27" s="169">
        <f>+IF(ISERROR(J27-D27),"*",(J27-D27))</f>
        <v>1.3890283034371045</v>
      </c>
      <c r="L27" s="209"/>
      <c r="M27" s="209"/>
      <c r="N27" s="67"/>
      <c r="P27" s="111"/>
      <c r="Q27" s="111"/>
      <c r="R27" s="111"/>
      <c r="S27" s="111"/>
    </row>
    <row r="28" spans="1:22" ht="8.25" customHeight="1" thickBot="1" x14ac:dyDescent="0.3">
      <c r="A28" s="1"/>
      <c r="B28" s="32"/>
      <c r="C28" s="186"/>
      <c r="D28" s="186"/>
      <c r="E28" s="186"/>
      <c r="F28" s="186"/>
      <c r="G28" s="186"/>
      <c r="H28" s="36"/>
      <c r="I28" s="70"/>
      <c r="J28" s="186"/>
      <c r="K28" s="188"/>
      <c r="L28" s="213"/>
      <c r="M28" s="213"/>
      <c r="N28" s="9"/>
      <c r="P28" s="111"/>
      <c r="Q28" s="111"/>
      <c r="R28" s="111"/>
      <c r="S28" s="111"/>
      <c r="T28" s="8"/>
      <c r="U28" s="8"/>
      <c r="V28" s="8"/>
    </row>
    <row r="29" spans="1:22" s="8" customFormat="1" ht="18" customHeight="1" x14ac:dyDescent="0.25">
      <c r="A29" s="23"/>
      <c r="B29" s="31" t="s">
        <v>4</v>
      </c>
      <c r="C29" s="184">
        <v>73.506155440480441</v>
      </c>
      <c r="D29" s="183">
        <v>73.20374597880155</v>
      </c>
      <c r="E29" s="183">
        <v>73.7</v>
      </c>
      <c r="F29" s="182">
        <v>76</v>
      </c>
      <c r="G29" s="181">
        <v>77.3</v>
      </c>
      <c r="H29" s="35"/>
      <c r="I29" s="69"/>
      <c r="J29" s="180">
        <v>73.5</v>
      </c>
      <c r="K29" s="187">
        <f>+IF(ISERROR(J29-D29),"*",(J29-D29))</f>
        <v>0.29625402119845035</v>
      </c>
      <c r="L29" s="209"/>
      <c r="M29" s="209"/>
      <c r="N29" s="67"/>
      <c r="P29" s="110"/>
      <c r="Q29" s="110"/>
      <c r="R29" s="110"/>
      <c r="S29" s="110"/>
      <c r="T29" s="6"/>
      <c r="U29" s="6"/>
      <c r="V29" s="6"/>
    </row>
    <row r="30" spans="1:22" s="8" customFormat="1" ht="18" customHeight="1" thickBot="1" x14ac:dyDescent="0.3">
      <c r="A30" s="23"/>
      <c r="B30" s="30" t="s">
        <v>5</v>
      </c>
      <c r="C30" s="156">
        <v>26.493860466078072</v>
      </c>
      <c r="D30" s="155">
        <v>26.796264196617585</v>
      </c>
      <c r="E30" s="155">
        <v>26.3</v>
      </c>
      <c r="F30" s="154">
        <v>24</v>
      </c>
      <c r="G30" s="153">
        <v>22.7</v>
      </c>
      <c r="H30" s="35"/>
      <c r="I30" s="69"/>
      <c r="J30" s="152">
        <v>26.5</v>
      </c>
      <c r="K30" s="169">
        <f>+IF(ISERROR(J30-D30),"*",(J30-D30))</f>
        <v>-0.29626419661758518</v>
      </c>
      <c r="L30" s="209"/>
      <c r="M30" s="209"/>
      <c r="N30" s="67"/>
      <c r="P30" s="111"/>
      <c r="Q30" s="111"/>
      <c r="R30" s="111"/>
      <c r="S30" s="111"/>
    </row>
    <row r="31" spans="1:22" ht="12.95" customHeight="1" x14ac:dyDescent="0.25">
      <c r="A31"/>
      <c r="B31" s="43"/>
      <c r="C31"/>
      <c r="D31"/>
      <c r="E31"/>
      <c r="F31"/>
      <c r="G31"/>
      <c r="H31"/>
      <c r="I31" s="9"/>
      <c r="J31"/>
      <c r="K31"/>
      <c r="L31" s="9"/>
      <c r="M31" s="9"/>
      <c r="N31" s="9"/>
      <c r="P31" s="111"/>
      <c r="Q31" s="111"/>
      <c r="R31" s="111"/>
      <c r="S31" s="111"/>
      <c r="T31" s="8"/>
      <c r="U31" s="8"/>
      <c r="V31" s="8"/>
    </row>
    <row r="32" spans="1:22" ht="12.95" customHeight="1" x14ac:dyDescent="0.25">
      <c r="A32" s="1"/>
      <c r="B32" s="44"/>
      <c r="C32" s="147"/>
      <c r="D32" s="147"/>
      <c r="E32" s="147"/>
      <c r="F32" s="147"/>
      <c r="G32" s="147"/>
      <c r="H32"/>
      <c r="I32" s="9"/>
      <c r="J32" s="147"/>
      <c r="K32" s="147"/>
      <c r="L32" s="128"/>
      <c r="M32" s="147"/>
      <c r="N32" s="9"/>
      <c r="P32" s="110"/>
      <c r="Q32" s="110"/>
      <c r="R32" s="110"/>
      <c r="S32" s="110"/>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168">
        <v>1.0160933902525173</v>
      </c>
      <c r="D35" s="167">
        <v>0.73978711970814959</v>
      </c>
      <c r="E35" s="167">
        <v>0.7</v>
      </c>
      <c r="F35" s="166">
        <v>0.7</v>
      </c>
      <c r="G35" s="165">
        <v>1</v>
      </c>
      <c r="H35" s="35"/>
      <c r="I35" s="69"/>
      <c r="J35" s="164">
        <v>0.7</v>
      </c>
      <c r="K35" s="163">
        <f>+IF(ISERROR(J35/D35-1),"*",(J35/D35-1))</f>
        <v>-5.378184973515876E-2</v>
      </c>
      <c r="L35" s="207"/>
      <c r="M35" s="207"/>
      <c r="N35" s="67"/>
      <c r="P35" s="6"/>
      <c r="Q35" s="6"/>
      <c r="R35" s="6"/>
      <c r="S35" s="6"/>
      <c r="T35" s="6"/>
      <c r="U35" s="6"/>
      <c r="V35" s="6"/>
    </row>
    <row r="36" spans="1:22" s="8" customFormat="1" ht="18" customHeight="1" x14ac:dyDescent="0.25">
      <c r="A36" s="23"/>
      <c r="B36" s="29" t="s">
        <v>0</v>
      </c>
      <c r="C36" s="162" t="s">
        <v>91</v>
      </c>
      <c r="D36" s="161" t="s">
        <v>91</v>
      </c>
      <c r="E36" s="161" t="s">
        <v>207</v>
      </c>
      <c r="F36" s="160">
        <v>0.5</v>
      </c>
      <c r="G36" s="159">
        <v>0.5</v>
      </c>
      <c r="H36" s="35"/>
      <c r="I36" s="69"/>
      <c r="J36" s="158">
        <v>0.9</v>
      </c>
      <c r="K36" s="157" t="str">
        <f>+IF(ISERROR(J36/D36-1),"*",(J36/D36-1))</f>
        <v>*</v>
      </c>
      <c r="L36" s="205"/>
      <c r="M36" s="205"/>
      <c r="N36" s="67"/>
    </row>
    <row r="37" spans="1:22" s="8" customFormat="1" ht="18" customHeight="1" x14ac:dyDescent="0.25">
      <c r="A37" s="23"/>
      <c r="B37" s="29" t="s">
        <v>1</v>
      </c>
      <c r="C37" s="162">
        <v>0.81549089832449273</v>
      </c>
      <c r="D37" s="161">
        <v>0.87704512688994662</v>
      </c>
      <c r="E37" s="161">
        <v>0.6</v>
      </c>
      <c r="F37" s="160">
        <v>0.9</v>
      </c>
      <c r="G37" s="159">
        <v>0.9</v>
      </c>
      <c r="H37" s="35"/>
      <c r="I37" s="69"/>
      <c r="J37" s="158">
        <v>0.9</v>
      </c>
      <c r="K37" s="157">
        <f>+IF(ISERROR(J37/D37-1),"*",(J37/D37-1))</f>
        <v>2.6172966938944997E-2</v>
      </c>
      <c r="L37" s="205"/>
      <c r="M37" s="205"/>
      <c r="N37" s="67"/>
    </row>
    <row r="38" spans="1:22" s="8" customFormat="1" ht="18" customHeight="1" x14ac:dyDescent="0.25">
      <c r="A38" s="23"/>
      <c r="B38" s="29" t="s">
        <v>2</v>
      </c>
      <c r="C38" s="162">
        <v>0.55900540552112432</v>
      </c>
      <c r="D38" s="161">
        <v>0.55351358825686248</v>
      </c>
      <c r="E38" s="161">
        <v>0.4</v>
      </c>
      <c r="F38" s="160">
        <v>0.4</v>
      </c>
      <c r="G38" s="159">
        <v>0.6</v>
      </c>
      <c r="H38" s="35"/>
      <c r="I38" s="69"/>
      <c r="J38" s="158">
        <v>0.5</v>
      </c>
      <c r="K38" s="157">
        <f>+IF(ISERROR(J38/D38-1),"*",(J38/D38-1))</f>
        <v>-9.667980947927346E-2</v>
      </c>
      <c r="L38" s="205"/>
      <c r="M38" s="205"/>
      <c r="N38" s="67"/>
    </row>
    <row r="39" spans="1:22" s="8" customFormat="1" ht="18" customHeight="1" thickBot="1" x14ac:dyDescent="0.3">
      <c r="A39" s="23"/>
      <c r="B39" s="30" t="s">
        <v>3</v>
      </c>
      <c r="C39" s="156">
        <v>1.0463281175811572</v>
      </c>
      <c r="D39" s="155">
        <v>0.77846112141173296</v>
      </c>
      <c r="E39" s="155">
        <v>0.6</v>
      </c>
      <c r="F39" s="154">
        <v>1</v>
      </c>
      <c r="G39" s="153">
        <v>1</v>
      </c>
      <c r="H39" s="35"/>
      <c r="I39" s="69"/>
      <c r="J39" s="152">
        <v>0.6</v>
      </c>
      <c r="K39" s="151">
        <f>+IF(ISERROR(J39/D39-1),"*",(J39/D39-1))</f>
        <v>-0.22924859893849958</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4">
        <v>1.1525822185197356</v>
      </c>
      <c r="D41" s="183">
        <v>0.94150069590893593</v>
      </c>
      <c r="E41" s="183">
        <v>0.7</v>
      </c>
      <c r="F41" s="182">
        <v>0.9</v>
      </c>
      <c r="G41" s="181">
        <v>1.1000000000000001</v>
      </c>
      <c r="H41" s="35"/>
      <c r="I41" s="69"/>
      <c r="J41" s="180">
        <v>0.8</v>
      </c>
      <c r="K41" s="179">
        <f>+IF(ISERROR(J41/D41-1),"*",(J41/D41-1))</f>
        <v>-0.15029271515548848</v>
      </c>
      <c r="L41" s="205"/>
      <c r="M41" s="177"/>
      <c r="N41" s="67"/>
    </row>
    <row r="42" spans="1:22" s="8" customFormat="1" ht="18" customHeight="1" thickBot="1" x14ac:dyDescent="0.3">
      <c r="A42" s="23"/>
      <c r="B42" s="30" t="s">
        <v>5</v>
      </c>
      <c r="C42" s="156">
        <v>0.81059728900208827</v>
      </c>
      <c r="D42" s="155">
        <v>0.43986672590676462</v>
      </c>
      <c r="E42" s="155">
        <v>0.3</v>
      </c>
      <c r="F42" s="154">
        <v>0.5</v>
      </c>
      <c r="G42" s="153">
        <v>0.9</v>
      </c>
      <c r="H42" s="35"/>
      <c r="I42" s="69"/>
      <c r="J42" s="152">
        <v>0.4</v>
      </c>
      <c r="K42" s="151">
        <f>+IF(ISERROR(J42/D42-1),"*",(J42/D42-1))</f>
        <v>-9.0633647781793947E-2</v>
      </c>
      <c r="L42" s="205"/>
      <c r="M42" s="177"/>
      <c r="N42" s="67"/>
      <c r="P42" s="6"/>
      <c r="Q42" s="6"/>
      <c r="R42" s="6"/>
      <c r="S42" s="6"/>
      <c r="T42" s="6"/>
      <c r="U42" s="6"/>
      <c r="V42" s="6"/>
    </row>
    <row r="43" spans="1:22" s="8" customFormat="1" ht="12.95" customHeight="1" x14ac:dyDescent="0.25">
      <c r="A43" s="23"/>
      <c r="B43" s="44" t="s">
        <v>66</v>
      </c>
      <c r="C43" s="178"/>
      <c r="D43" s="178"/>
      <c r="E43" s="178"/>
      <c r="F43" s="178"/>
      <c r="G43" s="178"/>
      <c r="H43" s="35"/>
      <c r="I43" s="69"/>
      <c r="J43" s="178"/>
      <c r="K43" s="177"/>
      <c r="L43" s="205"/>
      <c r="M43" s="177"/>
      <c r="N43" s="67"/>
      <c r="P43" s="6"/>
      <c r="Q43" s="6"/>
      <c r="R43" s="6"/>
      <c r="S43" s="6"/>
      <c r="T43" s="6"/>
      <c r="U43" s="6"/>
      <c r="V43" s="6"/>
    </row>
    <row r="44" spans="1:22" s="8" customFormat="1" ht="12.95" customHeight="1" x14ac:dyDescent="0.25">
      <c r="A44" s="23"/>
      <c r="B44" s="44" t="s">
        <v>178</v>
      </c>
      <c r="C44" s="178"/>
      <c r="D44" s="178"/>
      <c r="E44" s="178"/>
      <c r="F44" s="178"/>
      <c r="G44" s="178"/>
      <c r="H44" s="35"/>
      <c r="I44" s="69"/>
      <c r="J44" s="178"/>
      <c r="K44" s="177"/>
      <c r="L44" s="205"/>
      <c r="M44" s="177"/>
      <c r="N44" s="67"/>
      <c r="P44" s="6"/>
      <c r="Q44" s="6"/>
      <c r="R44" s="6"/>
      <c r="S44" s="6"/>
      <c r="T44" s="6"/>
      <c r="U44" s="6"/>
      <c r="V44" s="6"/>
    </row>
    <row r="45" spans="1:22" ht="12.95" customHeight="1" x14ac:dyDescent="0.25">
      <c r="A45" s="1"/>
      <c r="B45" s="44"/>
      <c r="C45" s="38"/>
      <c r="D45" s="38"/>
      <c r="E45" s="38"/>
      <c r="F45" s="38"/>
      <c r="G45" s="38"/>
      <c r="H45" s="36"/>
      <c r="I45" s="70"/>
      <c r="J45" s="38"/>
      <c r="K45" s="38"/>
      <c r="L45" s="129"/>
      <c r="M45" s="38"/>
      <c r="N45" s="9"/>
      <c r="P45" s="8"/>
      <c r="Q45" s="8"/>
      <c r="R45" s="8"/>
      <c r="S45" s="8"/>
      <c r="T45" s="8"/>
      <c r="U45" s="8"/>
      <c r="V45" s="8"/>
    </row>
    <row r="46" spans="1:22" ht="24.75" customHeight="1" x14ac:dyDescent="0.25">
      <c r="A46" s="1"/>
      <c r="B46" s="12"/>
      <c r="C46" s="13"/>
      <c r="D46" s="13"/>
      <c r="E46" s="13"/>
      <c r="F46" s="13"/>
      <c r="G46" s="13"/>
      <c r="H46" s="9"/>
      <c r="I46" s="9"/>
      <c r="J46" s="13"/>
      <c r="K46" s="13"/>
      <c r="L46" s="13"/>
      <c r="M46" s="13"/>
      <c r="N46" s="9"/>
      <c r="P46" s="8"/>
      <c r="Q46" s="8"/>
      <c r="R46" s="8"/>
      <c r="S46" s="8"/>
      <c r="T46" s="8"/>
      <c r="U46" s="8"/>
      <c r="V46" s="8"/>
    </row>
    <row r="47" spans="1:22" ht="27.75" customHeight="1" thickBot="1" x14ac:dyDescent="0.3">
      <c r="A47" s="1"/>
      <c r="B47" s="12"/>
      <c r="C47" s="13"/>
      <c r="D47" s="13"/>
      <c r="E47" s="13"/>
      <c r="F47" s="13"/>
      <c r="G47" s="13"/>
      <c r="H47" s="9"/>
      <c r="I47" s="9"/>
      <c r="J47" s="13"/>
      <c r="K47" s="13"/>
      <c r="L47" s="13"/>
      <c r="M47" s="13"/>
      <c r="N47" s="9"/>
    </row>
    <row r="48" spans="1:22" ht="50.1" customHeight="1" thickBot="1" x14ac:dyDescent="0.3">
      <c r="A48" s="1"/>
      <c r="B48" s="4" t="s">
        <v>25</v>
      </c>
      <c r="C48" s="45" t="s">
        <v>90</v>
      </c>
      <c r="D48" s="46" t="s">
        <v>192</v>
      </c>
      <c r="E48" s="46" t="s">
        <v>205</v>
      </c>
      <c r="F48" s="130" t="s">
        <v>204</v>
      </c>
      <c r="G48" s="71" t="s">
        <v>200</v>
      </c>
      <c r="H48"/>
      <c r="I48" s="9"/>
      <c r="J48" s="45" t="s">
        <v>201</v>
      </c>
      <c r="K48" s="81" t="s">
        <v>203</v>
      </c>
      <c r="L48" s="132"/>
      <c r="M48" s="132"/>
      <c r="N48" s="9"/>
    </row>
    <row r="49" spans="1:22" s="8" customFormat="1" ht="18" customHeight="1" x14ac:dyDescent="0.25">
      <c r="A49" s="23"/>
      <c r="B49" s="26" t="s">
        <v>6</v>
      </c>
      <c r="C49" s="176">
        <v>100</v>
      </c>
      <c r="D49" s="175">
        <v>100</v>
      </c>
      <c r="E49" s="175">
        <v>100</v>
      </c>
      <c r="F49" s="174">
        <v>100</v>
      </c>
      <c r="G49" s="173">
        <v>100</v>
      </c>
      <c r="H49" s="5"/>
      <c r="I49" s="67"/>
      <c r="J49" s="172">
        <v>100</v>
      </c>
      <c r="K49" s="171">
        <f t="shared" ref="K49:K57" si="1">+IF(ISERROR(J49-D49),"*",(J49-D49))</f>
        <v>0</v>
      </c>
      <c r="L49" s="211"/>
      <c r="M49" s="211"/>
      <c r="N49" s="67"/>
      <c r="P49" s="6"/>
      <c r="Q49" s="6"/>
      <c r="R49" s="6"/>
      <c r="S49" s="6"/>
      <c r="T49" s="6"/>
      <c r="U49" s="6"/>
      <c r="V49" s="6"/>
    </row>
    <row r="50" spans="1:22" s="8" customFormat="1" ht="18" customHeight="1" x14ac:dyDescent="0.25">
      <c r="A50" s="23"/>
      <c r="B50" s="24" t="s">
        <v>7</v>
      </c>
      <c r="C50" s="162" t="s">
        <v>91</v>
      </c>
      <c r="D50" s="161" t="s">
        <v>91</v>
      </c>
      <c r="E50" s="161" t="s">
        <v>91</v>
      </c>
      <c r="F50" s="160">
        <v>4.7</v>
      </c>
      <c r="G50" s="159">
        <v>2.9</v>
      </c>
      <c r="H50" s="5"/>
      <c r="I50" s="67"/>
      <c r="J50" s="158">
        <v>4.2</v>
      </c>
      <c r="K50" s="170" t="str">
        <f t="shared" si="1"/>
        <v>*</v>
      </c>
      <c r="L50" s="209"/>
      <c r="M50" s="208"/>
      <c r="N50" s="67"/>
      <c r="P50" s="6"/>
      <c r="Q50" s="6"/>
      <c r="R50" s="6"/>
      <c r="S50" s="6"/>
      <c r="T50" s="6"/>
      <c r="U50" s="6"/>
      <c r="V50" s="6"/>
    </row>
    <row r="51" spans="1:22" s="8" customFormat="1" ht="18" customHeight="1" x14ac:dyDescent="0.25">
      <c r="A51" s="23"/>
      <c r="B51" s="24" t="s">
        <v>8</v>
      </c>
      <c r="C51" s="162">
        <v>7.7230994247393117</v>
      </c>
      <c r="D51" s="161">
        <v>8.8739881181630711</v>
      </c>
      <c r="E51" s="161">
        <v>11.1</v>
      </c>
      <c r="F51" s="160">
        <v>11.6</v>
      </c>
      <c r="G51" s="159">
        <v>13.4</v>
      </c>
      <c r="H51" s="35"/>
      <c r="I51" s="69"/>
      <c r="J51" s="158">
        <v>10.8</v>
      </c>
      <c r="K51" s="170">
        <f t="shared" si="1"/>
        <v>1.9260118818369296</v>
      </c>
      <c r="L51" s="209"/>
      <c r="M51" s="208"/>
      <c r="N51" s="67"/>
    </row>
    <row r="52" spans="1:22" s="8" customFormat="1" ht="18" customHeight="1" x14ac:dyDescent="0.25">
      <c r="A52" s="23"/>
      <c r="B52" s="24" t="s">
        <v>9</v>
      </c>
      <c r="C52" s="162">
        <v>10.083740077289969</v>
      </c>
      <c r="D52" s="161">
        <v>8.5933449706210219</v>
      </c>
      <c r="E52" s="161">
        <v>14.6</v>
      </c>
      <c r="F52" s="160">
        <v>8.9</v>
      </c>
      <c r="G52" s="159">
        <v>6.9</v>
      </c>
      <c r="H52" s="35"/>
      <c r="I52" s="69"/>
      <c r="J52" s="158">
        <v>10.6</v>
      </c>
      <c r="K52" s="170">
        <f t="shared" si="1"/>
        <v>2.0066550293789778</v>
      </c>
      <c r="L52" s="209"/>
      <c r="M52" s="208"/>
      <c r="N52" s="67"/>
    </row>
    <row r="53" spans="1:22" s="8" customFormat="1" ht="18" customHeight="1" x14ac:dyDescent="0.25">
      <c r="A53" s="23"/>
      <c r="B53" s="24" t="s">
        <v>10</v>
      </c>
      <c r="C53" s="162">
        <v>29.583975892019922</v>
      </c>
      <c r="D53" s="161">
        <v>32.219650667685571</v>
      </c>
      <c r="E53" s="161">
        <v>32</v>
      </c>
      <c r="F53" s="160">
        <v>30.2</v>
      </c>
      <c r="G53" s="159">
        <v>24.5</v>
      </c>
      <c r="H53" s="35"/>
      <c r="I53" s="69"/>
      <c r="J53" s="158">
        <v>26.2</v>
      </c>
      <c r="K53" s="170">
        <f t="shared" si="1"/>
        <v>-6.0196506676855712</v>
      </c>
      <c r="L53" s="209"/>
      <c r="M53" s="208"/>
      <c r="N53" s="67"/>
    </row>
    <row r="54" spans="1:22" s="8" customFormat="1" ht="18" customHeight="1" x14ac:dyDescent="0.25">
      <c r="A54" s="23"/>
      <c r="B54" s="24" t="s">
        <v>11</v>
      </c>
      <c r="C54" s="162">
        <v>14.376625948527968</v>
      </c>
      <c r="D54" s="161">
        <v>12.486536648552725</v>
      </c>
      <c r="E54" s="161">
        <v>9.8000000000000007</v>
      </c>
      <c r="F54" s="160">
        <v>10.1</v>
      </c>
      <c r="G54" s="159">
        <v>11.1</v>
      </c>
      <c r="H54" s="35"/>
      <c r="I54" s="69"/>
      <c r="J54" s="158">
        <v>12</v>
      </c>
      <c r="K54" s="170">
        <f t="shared" si="1"/>
        <v>-0.48653664855272538</v>
      </c>
      <c r="L54" s="209"/>
      <c r="M54" s="208"/>
      <c r="N54" s="67"/>
    </row>
    <row r="55" spans="1:22" s="8" customFormat="1" ht="18" customHeight="1" x14ac:dyDescent="0.25">
      <c r="A55" s="23"/>
      <c r="B55" s="24" t="s">
        <v>12</v>
      </c>
      <c r="C55" s="162">
        <v>13.914174572889021</v>
      </c>
      <c r="D55" s="161">
        <v>13.967909780663753</v>
      </c>
      <c r="E55" s="161">
        <v>13.4</v>
      </c>
      <c r="F55" s="160">
        <v>11</v>
      </c>
      <c r="G55" s="159">
        <v>15.1</v>
      </c>
      <c r="H55" s="35"/>
      <c r="I55" s="69"/>
      <c r="J55" s="158">
        <v>15.7</v>
      </c>
      <c r="K55" s="170">
        <f t="shared" si="1"/>
        <v>1.7320902193362464</v>
      </c>
      <c r="L55" s="209"/>
      <c r="M55" s="208"/>
      <c r="N55" s="67"/>
    </row>
    <row r="56" spans="1:22" s="8" customFormat="1" ht="18" customHeight="1" x14ac:dyDescent="0.25">
      <c r="A56" s="23"/>
      <c r="B56" s="24" t="s">
        <v>13</v>
      </c>
      <c r="C56" s="162">
        <v>11.595805599585793</v>
      </c>
      <c r="D56" s="161">
        <v>8.0876012009029665</v>
      </c>
      <c r="E56" s="161">
        <v>7.9</v>
      </c>
      <c r="F56" s="160">
        <v>14.6</v>
      </c>
      <c r="G56" s="159">
        <v>16.899999999999999</v>
      </c>
      <c r="H56" s="35"/>
      <c r="I56" s="69"/>
      <c r="J56" s="158">
        <v>9.8000000000000007</v>
      </c>
      <c r="K56" s="170">
        <f t="shared" si="1"/>
        <v>1.7123987990970342</v>
      </c>
      <c r="L56" s="209"/>
      <c r="M56" s="208"/>
      <c r="N56" s="67"/>
    </row>
    <row r="57" spans="1:22" s="8" customFormat="1" ht="18" customHeight="1" thickBot="1" x14ac:dyDescent="0.3">
      <c r="A57" s="23"/>
      <c r="B57" s="25" t="s">
        <v>14</v>
      </c>
      <c r="C57" s="156">
        <v>9.1841009175698272</v>
      </c>
      <c r="D57" s="155">
        <v>11.470409117989581</v>
      </c>
      <c r="E57" s="155">
        <v>6.9</v>
      </c>
      <c r="F57" s="154">
        <v>9</v>
      </c>
      <c r="G57" s="153">
        <v>9.1999999999999993</v>
      </c>
      <c r="H57" s="35"/>
      <c r="I57" s="69"/>
      <c r="J57" s="152">
        <v>10.6</v>
      </c>
      <c r="K57" s="169">
        <f t="shared" si="1"/>
        <v>-0.8704091179895812</v>
      </c>
      <c r="L57" s="209"/>
      <c r="M57" s="208"/>
      <c r="N57" s="67"/>
    </row>
    <row r="58" spans="1:22" ht="12.95" customHeight="1" x14ac:dyDescent="0.25">
      <c r="A58" s="1"/>
      <c r="B58" s="44" t="s">
        <v>66</v>
      </c>
      <c r="C58" s="38"/>
      <c r="D58" s="38"/>
      <c r="E58" s="38"/>
      <c r="F58" s="38"/>
      <c r="G58" s="38"/>
      <c r="H58" s="36"/>
      <c r="I58" s="70"/>
      <c r="J58" s="38"/>
      <c r="K58" s="38"/>
      <c r="L58" s="129"/>
      <c r="M58" s="38"/>
      <c r="N58" s="9"/>
      <c r="P58" s="8"/>
      <c r="Q58" s="8"/>
      <c r="R58" s="8"/>
      <c r="S58" s="8"/>
      <c r="T58" s="8"/>
      <c r="U58" s="8"/>
      <c r="V58" s="8"/>
    </row>
    <row r="59" spans="1:22" ht="12.95" customHeight="1" x14ac:dyDescent="0.25">
      <c r="A59" s="1"/>
      <c r="B59" s="44" t="s">
        <v>178</v>
      </c>
      <c r="C59" s="38"/>
      <c r="D59" s="38"/>
      <c r="E59" s="38"/>
      <c r="F59" s="38"/>
      <c r="G59" s="38"/>
      <c r="H59" s="36"/>
      <c r="I59" s="70"/>
      <c r="J59" s="38"/>
      <c r="K59" s="38"/>
      <c r="L59" s="129"/>
      <c r="M59" s="38"/>
      <c r="N59" s="9"/>
      <c r="P59" s="8"/>
      <c r="Q59" s="8"/>
      <c r="R59" s="8"/>
      <c r="S59" s="8"/>
      <c r="T59" s="8"/>
      <c r="U59" s="8"/>
      <c r="V59" s="8"/>
    </row>
    <row r="60" spans="1:22" ht="24.75" customHeight="1" thickBot="1" x14ac:dyDescent="0.3">
      <c r="A60" s="1"/>
      <c r="B60" s="12"/>
      <c r="C60" s="13"/>
      <c r="D60" s="13"/>
      <c r="E60" s="13"/>
      <c r="F60" s="13"/>
      <c r="G60" s="13"/>
      <c r="H60" s="9"/>
      <c r="I60" s="9"/>
      <c r="J60" s="13"/>
      <c r="K60" s="13"/>
      <c r="L60" s="13"/>
      <c r="M60" s="13"/>
      <c r="N60" s="9"/>
      <c r="P60" s="8"/>
      <c r="Q60" s="8"/>
      <c r="R60" s="8"/>
      <c r="S60" s="8"/>
      <c r="T60" s="8"/>
      <c r="U60" s="8"/>
      <c r="V60" s="8"/>
    </row>
    <row r="61" spans="1:22" ht="50.1" customHeight="1" thickBot="1" x14ac:dyDescent="0.3">
      <c r="A61" s="1"/>
      <c r="B61" s="4" t="s">
        <v>15</v>
      </c>
      <c r="C61" s="45" t="s">
        <v>90</v>
      </c>
      <c r="D61" s="46" t="s">
        <v>192</v>
      </c>
      <c r="E61" s="46" t="s">
        <v>205</v>
      </c>
      <c r="F61" s="130" t="s">
        <v>204</v>
      </c>
      <c r="G61" s="71" t="s">
        <v>200</v>
      </c>
      <c r="H61"/>
      <c r="I61" s="9"/>
      <c r="J61" s="45" t="s">
        <v>201</v>
      </c>
      <c r="K61" s="81" t="s">
        <v>203</v>
      </c>
      <c r="L61" s="132"/>
      <c r="M61" s="132"/>
      <c r="N61" s="9"/>
    </row>
    <row r="62" spans="1:22" s="8" customFormat="1" ht="18" customHeight="1" x14ac:dyDescent="0.25">
      <c r="A62" s="23"/>
      <c r="B62" s="26" t="s">
        <v>6</v>
      </c>
      <c r="C62" s="168">
        <v>1.0160933902525173</v>
      </c>
      <c r="D62" s="167">
        <v>0.73978711970814959</v>
      </c>
      <c r="E62" s="167">
        <v>0.7</v>
      </c>
      <c r="F62" s="166">
        <v>0.7</v>
      </c>
      <c r="G62" s="165">
        <v>1</v>
      </c>
      <c r="H62" s="5"/>
      <c r="I62" s="67"/>
      <c r="J62" s="164">
        <v>0.7</v>
      </c>
      <c r="K62" s="163">
        <f t="shared" ref="K62:K70" si="2">+IF(ISERROR(J62/D62-1),"*",(J62/D62-1))</f>
        <v>-5.378184973515876E-2</v>
      </c>
      <c r="L62" s="207"/>
      <c r="M62" s="207"/>
      <c r="N62" s="67"/>
      <c r="P62" s="6"/>
      <c r="Q62" s="6"/>
      <c r="R62" s="6"/>
      <c r="S62" s="6"/>
      <c r="T62" s="6"/>
      <c r="U62" s="6"/>
      <c r="V62" s="6"/>
    </row>
    <row r="63" spans="1:22" s="8" customFormat="1" ht="18" customHeight="1" x14ac:dyDescent="0.25">
      <c r="A63" s="23"/>
      <c r="B63" s="24" t="s">
        <v>7</v>
      </c>
      <c r="C63" s="162" t="s">
        <v>91</v>
      </c>
      <c r="D63" s="161" t="s">
        <v>91</v>
      </c>
      <c r="E63" s="161" t="s">
        <v>91</v>
      </c>
      <c r="F63" s="160">
        <v>0.5</v>
      </c>
      <c r="G63" s="159">
        <v>0.5</v>
      </c>
      <c r="H63" s="35"/>
      <c r="I63" s="69"/>
      <c r="J63" s="158">
        <v>0.9</v>
      </c>
      <c r="K63" s="157" t="str">
        <f t="shared" si="2"/>
        <v>*</v>
      </c>
      <c r="L63" s="205"/>
      <c r="M63" s="177"/>
      <c r="N63" s="67"/>
      <c r="P63" s="6"/>
      <c r="Q63" s="6"/>
      <c r="R63" s="6"/>
      <c r="S63" s="6"/>
      <c r="T63" s="6"/>
      <c r="U63" s="6"/>
      <c r="V63" s="6"/>
    </row>
    <row r="64" spans="1:22" s="8" customFormat="1" ht="18" customHeight="1" x14ac:dyDescent="0.25">
      <c r="A64" s="23"/>
      <c r="B64" s="24" t="s">
        <v>8</v>
      </c>
      <c r="C64" s="162">
        <v>0.81549089832449273</v>
      </c>
      <c r="D64" s="161">
        <v>0.87704512688994662</v>
      </c>
      <c r="E64" s="161">
        <v>0.6</v>
      </c>
      <c r="F64" s="160">
        <v>0.9</v>
      </c>
      <c r="G64" s="159">
        <v>0.9</v>
      </c>
      <c r="H64" s="35"/>
      <c r="I64" s="69"/>
      <c r="J64" s="158">
        <v>0.9</v>
      </c>
      <c r="K64" s="157">
        <f t="shared" si="2"/>
        <v>2.6172966938944997E-2</v>
      </c>
      <c r="L64" s="205"/>
      <c r="M64" s="177"/>
      <c r="N64" s="67"/>
    </row>
    <row r="65" spans="1:64" s="8" customFormat="1" ht="18" customHeight="1" x14ac:dyDescent="0.25">
      <c r="A65" s="23"/>
      <c r="B65" s="24" t="s">
        <v>9</v>
      </c>
      <c r="C65" s="162">
        <v>0.55900540552112432</v>
      </c>
      <c r="D65" s="161">
        <v>0.55351358825686248</v>
      </c>
      <c r="E65" s="161">
        <v>0.4</v>
      </c>
      <c r="F65" s="160">
        <v>0.4</v>
      </c>
      <c r="G65" s="159">
        <v>0.6</v>
      </c>
      <c r="H65" s="35"/>
      <c r="I65" s="69"/>
      <c r="J65" s="158">
        <v>0.5</v>
      </c>
      <c r="K65" s="157">
        <f t="shared" si="2"/>
        <v>-9.667980947927346E-2</v>
      </c>
      <c r="L65" s="205"/>
      <c r="M65" s="177"/>
      <c r="N65" s="67"/>
    </row>
    <row r="66" spans="1:64" s="8" customFormat="1" ht="18" customHeight="1" x14ac:dyDescent="0.25">
      <c r="A66" s="23"/>
      <c r="B66" s="24" t="s">
        <v>10</v>
      </c>
      <c r="C66" s="162">
        <v>1.0463281175811572</v>
      </c>
      <c r="D66" s="161">
        <v>0.77846112141173296</v>
      </c>
      <c r="E66" s="161">
        <v>0.6</v>
      </c>
      <c r="F66" s="160">
        <v>1</v>
      </c>
      <c r="G66" s="159">
        <v>1</v>
      </c>
      <c r="H66" s="35"/>
      <c r="I66" s="69"/>
      <c r="J66" s="158">
        <v>0.6</v>
      </c>
      <c r="K66" s="157">
        <f t="shared" si="2"/>
        <v>-0.22924859893849958</v>
      </c>
      <c r="L66" s="205"/>
      <c r="M66" s="177"/>
      <c r="N66" s="67"/>
    </row>
    <row r="67" spans="1:64" s="8" customFormat="1" ht="18" customHeight="1" x14ac:dyDescent="0.25">
      <c r="A67" s="23"/>
      <c r="B67" s="24" t="s">
        <v>11</v>
      </c>
      <c r="C67" s="162">
        <v>1.4531235017331303</v>
      </c>
      <c r="D67" s="161">
        <v>0.61742409694488554</v>
      </c>
      <c r="E67" s="161">
        <v>0.4</v>
      </c>
      <c r="F67" s="160">
        <v>0.6</v>
      </c>
      <c r="G67" s="159">
        <v>1.1000000000000001</v>
      </c>
      <c r="H67" s="35"/>
      <c r="I67" s="69"/>
      <c r="J67" s="158">
        <v>0.6</v>
      </c>
      <c r="K67" s="157">
        <f t="shared" si="2"/>
        <v>-2.8220629922127816E-2</v>
      </c>
      <c r="L67" s="205"/>
      <c r="M67" s="177"/>
      <c r="N67" s="67"/>
    </row>
    <row r="68" spans="1:64" s="8" customFormat="1" ht="18" customHeight="1" x14ac:dyDescent="0.25">
      <c r="A68" s="23"/>
      <c r="B68" s="24" t="s">
        <v>12</v>
      </c>
      <c r="C68" s="162">
        <v>1.395624533946652</v>
      </c>
      <c r="D68" s="161">
        <v>0.74518853009392405</v>
      </c>
      <c r="E68" s="161">
        <v>0.8</v>
      </c>
      <c r="F68" s="160">
        <v>0.8</v>
      </c>
      <c r="G68" s="159">
        <v>1.2</v>
      </c>
      <c r="H68" s="35"/>
      <c r="I68" s="69"/>
      <c r="J68" s="158">
        <v>0.7</v>
      </c>
      <c r="K68" s="157">
        <f t="shared" si="2"/>
        <v>-6.0640399400979095E-2</v>
      </c>
      <c r="L68" s="205"/>
      <c r="M68" s="177"/>
      <c r="N68" s="67"/>
    </row>
    <row r="69" spans="1:64" s="8" customFormat="1" ht="18" customHeight="1" x14ac:dyDescent="0.25">
      <c r="A69" s="23"/>
      <c r="B69" s="24" t="s">
        <v>13</v>
      </c>
      <c r="C69" s="162">
        <v>1.0130479576818268</v>
      </c>
      <c r="D69" s="161">
        <v>0.73086452957282355</v>
      </c>
      <c r="E69" s="161">
        <v>0.5</v>
      </c>
      <c r="F69" s="160">
        <v>0.7</v>
      </c>
      <c r="G69" s="159">
        <v>2</v>
      </c>
      <c r="H69" s="35"/>
      <c r="I69" s="69"/>
      <c r="J69" s="158">
        <v>0.8</v>
      </c>
      <c r="K69" s="157">
        <f t="shared" si="2"/>
        <v>9.45940973049888E-2</v>
      </c>
      <c r="L69" s="205"/>
      <c r="M69" s="177"/>
      <c r="N69" s="67"/>
    </row>
    <row r="70" spans="1:64" s="8" customFormat="1" ht="18" customHeight="1" thickBot="1" x14ac:dyDescent="0.3">
      <c r="A70" s="23"/>
      <c r="B70" s="25" t="s">
        <v>14</v>
      </c>
      <c r="C70" s="156">
        <v>0.71169497390555148</v>
      </c>
      <c r="D70" s="155">
        <v>0.94105175727288215</v>
      </c>
      <c r="E70" s="155">
        <v>0.5</v>
      </c>
      <c r="F70" s="154">
        <v>0.8</v>
      </c>
      <c r="G70" s="153">
        <v>0.9</v>
      </c>
      <c r="H70" s="35"/>
      <c r="I70" s="69"/>
      <c r="J70" s="152">
        <v>0.7</v>
      </c>
      <c r="K70" s="151">
        <f t="shared" si="2"/>
        <v>-0.25615143419043962</v>
      </c>
      <c r="L70" s="205"/>
      <c r="M70" s="177"/>
      <c r="N70" s="67"/>
    </row>
    <row r="71" spans="1:64" customFormat="1" ht="12.95" customHeight="1" x14ac:dyDescent="0.25">
      <c r="B71" s="44" t="s">
        <v>66</v>
      </c>
      <c r="L71" s="9"/>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ht="15.75" x14ac:dyDescent="0.25">
      <c r="A72" s="9"/>
      <c r="B72" s="125" t="s">
        <v>178</v>
      </c>
      <c r="C72" s="128"/>
      <c r="D72" s="128"/>
      <c r="E72" s="128"/>
      <c r="F72" s="128"/>
      <c r="G72" s="128"/>
      <c r="H72" s="9"/>
      <c r="I72" s="9"/>
      <c r="J72" s="128"/>
      <c r="K72" s="128"/>
      <c r="L72" s="128"/>
      <c r="M72" s="128"/>
      <c r="N72" s="9"/>
      <c r="P72" s="8"/>
      <c r="Q72" s="8"/>
      <c r="R72" s="8"/>
      <c r="S72" s="8"/>
      <c r="T72" s="8"/>
      <c r="U72" s="8"/>
      <c r="V72" s="8"/>
    </row>
  </sheetData>
  <conditionalFormatting sqref="L22:M22">
    <cfRule type="cellIs" dxfId="437" priority="18" operator="between">
      <formula>-0.01</formula>
      <formula>0.01</formula>
    </cfRule>
  </conditionalFormatting>
  <conditionalFormatting sqref="W15 K49:M57 K23:M30">
    <cfRule type="cellIs" dxfId="436" priority="15" operator="lessThan">
      <formula>-0.01</formula>
    </cfRule>
    <cfRule type="cellIs" dxfId="435" priority="16" operator="greaterThan">
      <formula>0.01</formula>
    </cfRule>
    <cfRule type="cellIs" dxfId="434" priority="17" operator="between">
      <formula>-0.01</formula>
      <formula>0.01</formula>
    </cfRule>
  </conditionalFormatting>
  <conditionalFormatting sqref="K6:L16">
    <cfRule type="cellIs" dxfId="433" priority="12" operator="equal">
      <formula>0</formula>
    </cfRule>
    <cfRule type="cellIs" dxfId="432" priority="13" operator="lessThanOrEqual">
      <formula>0.001</formula>
    </cfRule>
    <cfRule type="cellIs" dxfId="431" priority="14" operator="greaterThanOrEqual">
      <formula>0.001</formula>
    </cfRule>
  </conditionalFormatting>
  <conditionalFormatting sqref="K62:M70">
    <cfRule type="cellIs" dxfId="430" priority="9" operator="greaterThanOrEqual">
      <formula>0.001</formula>
    </cfRule>
    <cfRule type="cellIs" dxfId="429" priority="10" operator="lessThanOrEqual">
      <formula>0.001</formula>
    </cfRule>
    <cfRule type="cellIs" dxfId="428" priority="11" operator="equal">
      <formula>0</formula>
    </cfRule>
  </conditionalFormatting>
  <conditionalFormatting sqref="K40:M40">
    <cfRule type="cellIs" dxfId="427" priority="7" operator="lessThan">
      <formula>0.02</formula>
    </cfRule>
    <cfRule type="cellIs" dxfId="426" priority="8" operator="greaterThan">
      <formula>0.02</formula>
    </cfRule>
  </conditionalFormatting>
  <conditionalFormatting sqref="K41:M44 K35:M39">
    <cfRule type="cellIs" dxfId="425" priority="4" operator="greaterThanOrEqual">
      <formula>0.001</formula>
    </cfRule>
    <cfRule type="cellIs" dxfId="424" priority="5" operator="lessThanOrEqual">
      <formula>0.001</formula>
    </cfRule>
    <cfRule type="cellIs" dxfId="423" priority="6" operator="equal">
      <formula>0</formula>
    </cfRule>
  </conditionalFormatting>
  <conditionalFormatting sqref="P15">
    <cfRule type="cellIs" dxfId="422" priority="1" operator="lessThan">
      <formula>-0.01</formula>
    </cfRule>
    <cfRule type="cellIs" dxfId="421" priority="2" operator="greaterThan">
      <formula>0.01</formula>
    </cfRule>
    <cfRule type="cellIs" dxfId="420"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0" fitToWidth="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1"/>
  <sheetViews>
    <sheetView showGridLines="0" showRowColHeaders="0" zoomScale="85" zoomScaleNormal="85" workbookViewId="0"/>
  </sheetViews>
  <sheetFormatPr baseColWidth="10" defaultColWidth="11.42578125" defaultRowHeight="15" x14ac:dyDescent="0.25"/>
  <cols>
    <col min="1" max="1" width="6.140625" style="6" customWidth="1"/>
    <col min="2" max="2" width="36.140625" style="6" customWidth="1"/>
    <col min="3" max="7" width="16" style="7" customWidth="1"/>
    <col min="8" max="9" width="3.5703125" style="6" customWidth="1"/>
    <col min="10" max="10" width="16" style="7" customWidth="1"/>
    <col min="11" max="11" width="16.85546875" style="7" customWidth="1"/>
    <col min="12" max="12" width="3.5703125" style="7" customWidth="1"/>
    <col min="13" max="13" width="16.85546875" style="7" customWidth="1"/>
    <col min="14" max="14" width="10" style="6" customWidth="1"/>
    <col min="15" max="15" width="1.5703125" style="6" customWidth="1"/>
    <col min="16" max="16" width="41.85546875" style="6" customWidth="1"/>
    <col min="17" max="16384" width="11.42578125" style="6"/>
  </cols>
  <sheetData>
    <row r="1" spans="1:30" ht="52.5" customHeight="1" x14ac:dyDescent="0.25">
      <c r="A1" s="1"/>
      <c r="B1" s="10"/>
      <c r="C1" s="11"/>
      <c r="D1" s="11"/>
      <c r="E1" s="11"/>
      <c r="F1" s="11"/>
      <c r="G1" s="11"/>
      <c r="H1"/>
      <c r="I1" s="9"/>
      <c r="J1" s="11"/>
      <c r="K1" s="11"/>
      <c r="L1" s="11"/>
      <c r="M1" s="11"/>
      <c r="N1" s="9"/>
    </row>
    <row r="2" spans="1:30" ht="28.5" x14ac:dyDescent="0.45">
      <c r="A2" s="1"/>
      <c r="B2" s="3"/>
      <c r="C2" s="2"/>
      <c r="D2" s="2"/>
      <c r="E2" s="2"/>
      <c r="F2" s="2"/>
      <c r="G2" s="2"/>
      <c r="H2" s="1"/>
      <c r="I2" s="9"/>
      <c r="J2" s="2"/>
      <c r="K2" s="2"/>
      <c r="L2" s="128"/>
      <c r="M2" s="2"/>
      <c r="N2" s="9"/>
    </row>
    <row r="3" spans="1:30" ht="24" customHeight="1" x14ac:dyDescent="0.3">
      <c r="A3" s="1"/>
      <c r="B3" s="14"/>
      <c r="C3" s="2"/>
      <c r="D3" s="2"/>
      <c r="E3" s="2"/>
      <c r="F3" s="2"/>
      <c r="G3" s="2"/>
      <c r="H3" s="1"/>
      <c r="I3" s="9"/>
      <c r="J3" s="2"/>
      <c r="K3" s="2"/>
      <c r="L3" s="128"/>
      <c r="M3" s="2"/>
      <c r="N3" s="9"/>
    </row>
    <row r="4" spans="1:30" ht="18.75" customHeight="1" thickBot="1" x14ac:dyDescent="0.3">
      <c r="A4" s="1"/>
      <c r="B4"/>
      <c r="C4"/>
      <c r="D4"/>
      <c r="E4"/>
      <c r="F4"/>
      <c r="G4"/>
      <c r="H4" s="1"/>
      <c r="I4" s="9"/>
      <c r="J4"/>
      <c r="K4"/>
      <c r="L4" s="9"/>
      <c r="M4"/>
      <c r="N4" s="9"/>
      <c r="P4" s="90" t="s">
        <v>101</v>
      </c>
    </row>
    <row r="5" spans="1:30" ht="50.1" customHeight="1" thickBot="1" x14ac:dyDescent="0.3">
      <c r="A5" s="1"/>
      <c r="B5"/>
      <c r="C5" s="45" t="s">
        <v>90</v>
      </c>
      <c r="D5" s="46" t="s">
        <v>192</v>
      </c>
      <c r="E5" s="46" t="s">
        <v>205</v>
      </c>
      <c r="F5" s="130" t="s">
        <v>204</v>
      </c>
      <c r="G5" s="71" t="s">
        <v>200</v>
      </c>
      <c r="H5"/>
      <c r="I5" s="9"/>
      <c r="J5" s="45" t="s">
        <v>201</v>
      </c>
      <c r="K5" s="81" t="s">
        <v>203</v>
      </c>
      <c r="L5"/>
      <c r="M5" s="131" t="s">
        <v>202</v>
      </c>
      <c r="N5" s="9"/>
      <c r="W5" s="134"/>
      <c r="X5" s="134"/>
      <c r="Y5" s="134"/>
      <c r="Z5" s="134"/>
      <c r="AA5" s="134"/>
      <c r="AB5" s="134"/>
      <c r="AC5" s="134"/>
      <c r="AD5" s="134"/>
    </row>
    <row r="6" spans="1:30" s="8" customFormat="1" ht="18" customHeight="1" x14ac:dyDescent="0.25">
      <c r="A6" s="23"/>
      <c r="B6" s="47" t="s">
        <v>112</v>
      </c>
      <c r="C6" s="204">
        <v>1.636897</v>
      </c>
      <c r="D6" s="203">
        <v>1.9892080000000001</v>
      </c>
      <c r="E6" s="203">
        <v>1.7</v>
      </c>
      <c r="F6" s="202">
        <v>1.5</v>
      </c>
      <c r="G6" s="201">
        <v>2</v>
      </c>
      <c r="H6" s="5"/>
      <c r="I6" s="67"/>
      <c r="J6" s="200">
        <v>1.7</v>
      </c>
      <c r="K6" s="179">
        <f>+IF(ISERROR(J6/D6-1),"*",(J6/D6-1))</f>
        <v>-0.14538851643468165</v>
      </c>
      <c r="L6" s="205"/>
      <c r="M6" s="219">
        <f>+SUM(E6:G6,J6)</f>
        <v>6.9</v>
      </c>
      <c r="N6" s="67"/>
      <c r="W6" s="95"/>
      <c r="X6" s="95"/>
      <c r="Y6" s="95"/>
      <c r="Z6" s="95"/>
      <c r="AA6" s="95"/>
      <c r="AB6" s="95"/>
      <c r="AC6" s="95"/>
      <c r="AD6" s="135"/>
    </row>
    <row r="7" spans="1:30" s="8" customFormat="1" ht="18" customHeight="1" x14ac:dyDescent="0.25">
      <c r="A7" s="23"/>
      <c r="B7" s="48" t="s">
        <v>113</v>
      </c>
      <c r="C7" s="199">
        <v>0.21293371</v>
      </c>
      <c r="D7" s="198">
        <v>0.23207743</v>
      </c>
      <c r="E7" s="198">
        <v>0</v>
      </c>
      <c r="F7" s="197">
        <v>0.2</v>
      </c>
      <c r="G7" s="196">
        <v>0.3</v>
      </c>
      <c r="H7" s="5"/>
      <c r="I7" s="67"/>
      <c r="J7" s="195">
        <v>0.2</v>
      </c>
      <c r="K7" s="157">
        <f>+IF(ISERROR(J7/D7-1),"*",(J7/D7-1))</f>
        <v>-0.13821865400698374</v>
      </c>
      <c r="L7" s="205"/>
      <c r="M7" s="217">
        <f>+SUM(E7:G7,J7)</f>
        <v>0.7</v>
      </c>
      <c r="N7" s="67"/>
      <c r="W7" s="91"/>
      <c r="X7" s="91" t="str">
        <f>+C5</f>
        <v>TRIM 3 2015</v>
      </c>
      <c r="Y7" s="91" t="str">
        <f>+D5</f>
        <v>TRIM 4 2015</v>
      </c>
      <c r="Z7" s="91" t="str">
        <f>+E5</f>
        <v>TRIM 1 2016</v>
      </c>
      <c r="AA7" s="91" t="str">
        <f>+F5</f>
        <v>TRIM 2 2016</v>
      </c>
      <c r="AB7" s="91" t="str">
        <f>+G5</f>
        <v>TRIM 3 2016</v>
      </c>
      <c r="AC7" s="91" t="str">
        <f>+J5</f>
        <v>TRIM 4 2016</v>
      </c>
      <c r="AD7" s="135"/>
    </row>
    <row r="8" spans="1:30" s="8" customFormat="1" ht="18" customHeight="1" x14ac:dyDescent="0.25">
      <c r="A8" s="23"/>
      <c r="B8" s="48" t="s">
        <v>114</v>
      </c>
      <c r="C8" s="199">
        <v>5.5612579999999996</v>
      </c>
      <c r="D8" s="198">
        <v>6.6796579999999999</v>
      </c>
      <c r="E8" s="198">
        <v>5.3</v>
      </c>
      <c r="F8" s="197">
        <v>5.4</v>
      </c>
      <c r="G8" s="196">
        <v>6.1</v>
      </c>
      <c r="H8" s="5"/>
      <c r="I8" s="67"/>
      <c r="J8" s="195">
        <v>5.2</v>
      </c>
      <c r="K8" s="157">
        <f>+IF(ISERROR(J8/D8-1),"*",(J8/D8-1))</f>
        <v>-0.22151702976409871</v>
      </c>
      <c r="L8" s="205"/>
      <c r="M8" s="217">
        <f>+SUM(E8:G8,J8)</f>
        <v>21.999999999999996</v>
      </c>
      <c r="N8" s="67"/>
      <c r="W8" s="91" t="str">
        <f>+VLOOKUP($P$4,$B$5:$J$16,1,0)</f>
        <v>Volumen (Mio consumiciones)</v>
      </c>
      <c r="X8" s="91">
        <f>+VLOOKUP($P$4,$B$5:$J$16,2,0)</f>
        <v>1.636897</v>
      </c>
      <c r="Y8" s="91">
        <f>+VLOOKUP($P$4,$B$5:$J$16,3,0)</f>
        <v>1.9892080000000001</v>
      </c>
      <c r="Z8" s="91">
        <f>+VLOOKUP($P$4,$B$5:$J$16,4,0)</f>
        <v>1.7</v>
      </c>
      <c r="AA8" s="91">
        <f>+VLOOKUP($P$4,$B$5:$J$16,5,0)</f>
        <v>1.5</v>
      </c>
      <c r="AB8" s="91">
        <f>+VLOOKUP($P$4,$B$5:$J$16,6,0)</f>
        <v>2</v>
      </c>
      <c r="AC8" s="91">
        <f>+VLOOKUP($P$4,$B$5:$J$16,9,0)</f>
        <v>1.7</v>
      </c>
      <c r="AD8" s="135"/>
    </row>
    <row r="9" spans="1:30" s="8" customFormat="1" ht="18" customHeight="1" x14ac:dyDescent="0.25">
      <c r="A9" s="23"/>
      <c r="B9" s="48" t="s">
        <v>158</v>
      </c>
      <c r="C9" s="199">
        <v>1.4562631598503419</v>
      </c>
      <c r="D9" s="198">
        <v>1.6102454420631402</v>
      </c>
      <c r="E9" s="198">
        <v>1.1000000000000001</v>
      </c>
      <c r="F9" s="197">
        <v>1.2</v>
      </c>
      <c r="G9" s="196">
        <v>1.1000000000000001</v>
      </c>
      <c r="H9" s="5"/>
      <c r="I9" s="67"/>
      <c r="J9" s="195">
        <v>1.3</v>
      </c>
      <c r="K9" s="170">
        <f>+IF(ISERROR(J9-D9),"*",(J9-D9))</f>
        <v>-0.3102454420631402</v>
      </c>
      <c r="L9" s="209"/>
      <c r="M9" s="217"/>
      <c r="N9" s="67"/>
      <c r="W9" s="95"/>
      <c r="X9" s="95"/>
      <c r="Y9" s="95"/>
      <c r="Z9" s="95"/>
      <c r="AA9" s="95"/>
      <c r="AB9" s="95"/>
      <c r="AC9" s="95"/>
      <c r="AD9" s="135"/>
    </row>
    <row r="10" spans="1:30" s="8" customFormat="1" ht="18" customHeight="1" x14ac:dyDescent="0.25">
      <c r="A10" s="23"/>
      <c r="B10" s="48" t="s">
        <v>115</v>
      </c>
      <c r="C10" s="199">
        <v>2.4</v>
      </c>
      <c r="D10" s="198">
        <v>2.8</v>
      </c>
      <c r="E10" s="198">
        <v>2.9</v>
      </c>
      <c r="F10" s="197">
        <v>3</v>
      </c>
      <c r="G10" s="196">
        <v>4.0999999999999996</v>
      </c>
      <c r="H10" s="5"/>
      <c r="I10" s="67"/>
      <c r="J10" s="195">
        <v>2.6</v>
      </c>
      <c r="K10" s="157">
        <f t="shared" ref="K10:K16" si="0">+IF(ISERROR(J10/D10-1),"*",(J10/D10-1))</f>
        <v>-7.1428571428571286E-2</v>
      </c>
      <c r="L10" s="205"/>
      <c r="M10" s="217"/>
      <c r="N10" s="67"/>
      <c r="W10" s="135"/>
      <c r="X10" s="135"/>
      <c r="Y10" s="135"/>
      <c r="Z10" s="135"/>
      <c r="AA10" s="135"/>
      <c r="AB10" s="135"/>
      <c r="AC10" s="135"/>
      <c r="AD10" s="135"/>
    </row>
    <row r="11" spans="1:30" s="8" customFormat="1" ht="18" customHeight="1" x14ac:dyDescent="0.25">
      <c r="A11" s="23"/>
      <c r="B11" s="48" t="s">
        <v>108</v>
      </c>
      <c r="C11" s="199">
        <v>3.5</v>
      </c>
      <c r="D11" s="198">
        <v>3.8</v>
      </c>
      <c r="E11" s="198">
        <v>4.5999999999999996</v>
      </c>
      <c r="F11" s="197">
        <v>3.9</v>
      </c>
      <c r="G11" s="196">
        <v>5.4</v>
      </c>
      <c r="H11" s="5"/>
      <c r="I11" s="67"/>
      <c r="J11" s="195">
        <v>3.9</v>
      </c>
      <c r="K11" s="157">
        <f t="shared" si="0"/>
        <v>2.6315789473684292E-2</v>
      </c>
      <c r="L11" s="205"/>
      <c r="M11" s="217"/>
      <c r="N11" s="67"/>
      <c r="W11" s="135"/>
      <c r="X11" s="135"/>
      <c r="Y11" s="135"/>
      <c r="Z11" s="135"/>
      <c r="AA11" s="135"/>
      <c r="AB11" s="135"/>
      <c r="AC11" s="135"/>
      <c r="AD11" s="135"/>
    </row>
    <row r="12" spans="1:30" s="8" customFormat="1" ht="18" customHeight="1" x14ac:dyDescent="0.25">
      <c r="A12" s="23"/>
      <c r="B12" s="48" t="s">
        <v>109</v>
      </c>
      <c r="C12" s="199">
        <v>0.45124546494871576</v>
      </c>
      <c r="D12" s="198">
        <v>0.44476148040827745</v>
      </c>
      <c r="E12" s="198">
        <v>0.1</v>
      </c>
      <c r="F12" s="197">
        <v>0.6</v>
      </c>
      <c r="G12" s="196">
        <v>0.8</v>
      </c>
      <c r="H12" s="5"/>
      <c r="I12" s="67"/>
      <c r="J12" s="195">
        <v>0.4</v>
      </c>
      <c r="K12" s="157">
        <f t="shared" si="0"/>
        <v>-0.10064154019630422</v>
      </c>
      <c r="L12" s="205"/>
      <c r="M12" s="217"/>
      <c r="N12" s="67"/>
      <c r="W12" s="135"/>
      <c r="X12" s="135"/>
      <c r="Y12" s="135"/>
      <c r="Z12" s="135"/>
      <c r="AA12" s="135"/>
      <c r="AB12" s="135"/>
      <c r="AC12" s="135"/>
      <c r="AD12" s="135"/>
    </row>
    <row r="13" spans="1:30" s="8" customFormat="1" ht="18" customHeight="1" x14ac:dyDescent="0.25">
      <c r="A13" s="23"/>
      <c r="B13" s="48" t="s">
        <v>110</v>
      </c>
      <c r="C13" s="199">
        <v>1.47</v>
      </c>
      <c r="D13" s="198">
        <v>1.36</v>
      </c>
      <c r="E13" s="198">
        <v>1.6</v>
      </c>
      <c r="F13" s="197">
        <v>1.3</v>
      </c>
      <c r="G13" s="196">
        <v>1.3</v>
      </c>
      <c r="H13" s="5"/>
      <c r="I13" s="67"/>
      <c r="J13" s="195">
        <v>1.5</v>
      </c>
      <c r="K13" s="157">
        <f t="shared" si="0"/>
        <v>0.10294117647058809</v>
      </c>
      <c r="L13" s="205"/>
      <c r="M13" s="217"/>
      <c r="N13" s="67"/>
    </row>
    <row r="14" spans="1:30" s="8" customFormat="1" ht="18" customHeight="1" x14ac:dyDescent="0.25">
      <c r="A14" s="23"/>
      <c r="B14" s="49" t="s">
        <v>156</v>
      </c>
      <c r="C14" s="199">
        <v>6.5713214665435353E-3</v>
      </c>
      <c r="D14" s="198">
        <v>7.1617514663268357E-3</v>
      </c>
      <c r="E14" s="198">
        <v>0</v>
      </c>
      <c r="F14" s="197">
        <v>0</v>
      </c>
      <c r="G14" s="196">
        <v>0</v>
      </c>
      <c r="H14" s="5"/>
      <c r="I14" s="67"/>
      <c r="J14" s="195">
        <v>0</v>
      </c>
      <c r="K14" s="157">
        <f t="shared" si="0"/>
        <v>-1</v>
      </c>
      <c r="L14" s="205"/>
      <c r="M14" s="217">
        <f>+SUM(E14:G14,J14)</f>
        <v>0</v>
      </c>
      <c r="N14" s="67"/>
    </row>
    <row r="15" spans="1:30" s="8" customFormat="1" ht="18" customHeight="1" x14ac:dyDescent="0.25">
      <c r="A15" s="23"/>
      <c r="B15" s="49" t="s">
        <v>116</v>
      </c>
      <c r="C15" s="199">
        <v>0.17162531041415177</v>
      </c>
      <c r="D15" s="198">
        <v>0.20612969764471184</v>
      </c>
      <c r="E15" s="198">
        <v>0.2</v>
      </c>
      <c r="F15" s="197">
        <v>0.2</v>
      </c>
      <c r="G15" s="196">
        <v>0.2</v>
      </c>
      <c r="H15" s="5"/>
      <c r="I15" s="67"/>
      <c r="J15" s="195">
        <v>0.2</v>
      </c>
      <c r="K15" s="157">
        <f t="shared" si="0"/>
        <v>-2.9737091330124921E-2</v>
      </c>
      <c r="L15" s="205"/>
      <c r="M15" s="217">
        <f>+SUM(E15:G15,J15)</f>
        <v>0.8</v>
      </c>
      <c r="N15" s="67"/>
    </row>
    <row r="16" spans="1:30" s="8" customFormat="1" ht="18" customHeight="1" thickBot="1" x14ac:dyDescent="0.3">
      <c r="A16" s="23"/>
      <c r="B16" s="50" t="s">
        <v>111</v>
      </c>
      <c r="C16" s="194">
        <v>26.117320737989303</v>
      </c>
      <c r="D16" s="193">
        <v>28.782023310065096</v>
      </c>
      <c r="E16" s="193">
        <v>272.5</v>
      </c>
      <c r="F16" s="192">
        <v>22.7</v>
      </c>
      <c r="G16" s="191">
        <v>21.4</v>
      </c>
      <c r="H16" s="5"/>
      <c r="I16" s="67"/>
      <c r="J16" s="190">
        <v>29.1</v>
      </c>
      <c r="K16" s="151">
        <f t="shared" si="0"/>
        <v>1.1047753193352161E-2</v>
      </c>
      <c r="L16" s="205"/>
      <c r="M16" s="215">
        <f>+M8/M7</f>
        <v>31.428571428571427</v>
      </c>
      <c r="N16" s="67"/>
    </row>
    <row r="17" spans="1:22" s="8" customFormat="1" ht="12.95" customHeight="1" x14ac:dyDescent="0.25">
      <c r="A17" s="23"/>
      <c r="B17" s="43" t="s">
        <v>159</v>
      </c>
      <c r="C17" s="189"/>
      <c r="D17" s="189"/>
      <c r="E17" s="189"/>
      <c r="F17" s="189"/>
      <c r="G17" s="189"/>
      <c r="H17" s="5"/>
      <c r="I17" s="67"/>
      <c r="J17" s="189"/>
      <c r="K17" s="189"/>
      <c r="L17" s="214"/>
      <c r="M17" s="189"/>
      <c r="N17" s="67"/>
    </row>
    <row r="18" spans="1:22" s="8" customFormat="1" ht="12.95" customHeight="1" x14ac:dyDescent="0.25">
      <c r="A18" s="23"/>
      <c r="B18" s="43" t="s">
        <v>157</v>
      </c>
      <c r="C18" s="189"/>
      <c r="D18" s="189"/>
      <c r="E18" s="189"/>
      <c r="F18" s="189"/>
      <c r="G18" s="189"/>
      <c r="H18" s="5"/>
      <c r="I18" s="67"/>
      <c r="J18" s="189"/>
      <c r="K18" s="189"/>
      <c r="L18" s="214"/>
      <c r="M18" s="189"/>
      <c r="N18" s="67"/>
    </row>
    <row r="19" spans="1:22" ht="12.95" customHeight="1" x14ac:dyDescent="0.25">
      <c r="A19" s="1"/>
      <c r="B19" s="43"/>
      <c r="C19" s="147"/>
      <c r="D19" s="147"/>
      <c r="E19" s="147"/>
      <c r="F19" s="147"/>
      <c r="G19" s="147"/>
      <c r="H19"/>
      <c r="I19" s="9"/>
      <c r="J19" s="147"/>
      <c r="K19" s="147"/>
      <c r="L19" s="128"/>
      <c r="M19" s="147"/>
      <c r="N19" s="9"/>
      <c r="P19" s="110"/>
      <c r="Q19" s="110"/>
      <c r="R19" s="110"/>
      <c r="S19" s="110"/>
    </row>
    <row r="20" spans="1:22" ht="24.75" customHeight="1" x14ac:dyDescent="0.25">
      <c r="A20" s="1"/>
      <c r="B20" s="12"/>
      <c r="C20" s="13"/>
      <c r="D20" s="13"/>
      <c r="E20" s="13"/>
      <c r="F20" s="13"/>
      <c r="G20" s="13"/>
      <c r="H20" s="9"/>
      <c r="I20" s="9"/>
      <c r="J20" s="13"/>
      <c r="K20" s="13"/>
      <c r="L20" s="13"/>
      <c r="M20" s="13"/>
      <c r="N20" s="9"/>
      <c r="P20" s="110"/>
      <c r="Q20" s="110"/>
      <c r="R20" s="110"/>
      <c r="S20" s="110"/>
    </row>
    <row r="21" spans="1:22" ht="29.25" customHeight="1" thickBot="1" x14ac:dyDescent="0.3">
      <c r="A21" s="1"/>
      <c r="B21" s="12"/>
      <c r="C21" s="13"/>
      <c r="D21" s="13"/>
      <c r="E21" s="13"/>
      <c r="F21" s="13"/>
      <c r="G21" s="13"/>
      <c r="H21" s="9"/>
      <c r="I21" s="9"/>
      <c r="J21" s="13"/>
      <c r="K21" s="13"/>
      <c r="L21" s="13"/>
      <c r="M21" s="13"/>
      <c r="N21" s="9"/>
      <c r="P21" s="110"/>
      <c r="Q21" s="110"/>
      <c r="R21" s="110"/>
      <c r="S21" s="110"/>
    </row>
    <row r="22" spans="1:22" ht="50.1" customHeight="1" thickBot="1" x14ac:dyDescent="0.3">
      <c r="A22" s="1"/>
      <c r="B22" s="4" t="s">
        <v>25</v>
      </c>
      <c r="C22" s="45" t="s">
        <v>90</v>
      </c>
      <c r="D22" s="46" t="s">
        <v>192</v>
      </c>
      <c r="E22" s="46" t="s">
        <v>205</v>
      </c>
      <c r="F22" s="130" t="s">
        <v>204</v>
      </c>
      <c r="G22" s="71" t="s">
        <v>200</v>
      </c>
      <c r="H22"/>
      <c r="I22" s="9"/>
      <c r="J22" s="45" t="s">
        <v>201</v>
      </c>
      <c r="K22" s="81" t="s">
        <v>203</v>
      </c>
      <c r="L22" s="132"/>
      <c r="M22" s="132"/>
      <c r="N22" s="9"/>
      <c r="P22" s="110"/>
      <c r="Q22" s="110"/>
      <c r="R22" s="110"/>
      <c r="S22" s="110"/>
    </row>
    <row r="23" spans="1:22" s="8" customFormat="1" ht="18" customHeight="1" x14ac:dyDescent="0.25">
      <c r="A23" s="23"/>
      <c r="B23" s="26" t="s">
        <v>6</v>
      </c>
      <c r="C23" s="176">
        <v>100</v>
      </c>
      <c r="D23" s="175">
        <v>100</v>
      </c>
      <c r="E23" s="175">
        <v>100</v>
      </c>
      <c r="F23" s="174">
        <v>100</v>
      </c>
      <c r="G23" s="173">
        <v>100</v>
      </c>
      <c r="H23" s="35"/>
      <c r="I23" s="69"/>
      <c r="J23" s="172">
        <v>100</v>
      </c>
      <c r="K23" s="171">
        <f>+IF(ISERROR(J23-D23),"*",(J23-D23))</f>
        <v>0</v>
      </c>
      <c r="L23" s="211"/>
      <c r="M23" s="211"/>
      <c r="N23" s="67"/>
      <c r="P23" s="111"/>
      <c r="Q23" s="111"/>
      <c r="R23" s="111"/>
      <c r="S23" s="111"/>
    </row>
    <row r="24" spans="1:22" s="8" customFormat="1" ht="18" customHeight="1" x14ac:dyDescent="0.25">
      <c r="A24" s="23"/>
      <c r="B24" s="29" t="s">
        <v>0</v>
      </c>
      <c r="C24" s="162" t="s">
        <v>91</v>
      </c>
      <c r="D24" s="161" t="s">
        <v>91</v>
      </c>
      <c r="E24" s="161" t="s">
        <v>207</v>
      </c>
      <c r="F24" s="160">
        <v>7.3</v>
      </c>
      <c r="G24" s="159">
        <v>11.9</v>
      </c>
      <c r="H24" s="35"/>
      <c r="I24" s="69"/>
      <c r="J24" s="158">
        <v>7.9</v>
      </c>
      <c r="K24" s="170" t="str">
        <f>+IF(ISERROR(J24-D24),"*",(J24-D24))</f>
        <v>*</v>
      </c>
      <c r="L24" s="209"/>
      <c r="M24" s="209"/>
      <c r="N24" s="67"/>
      <c r="P24" s="111"/>
      <c r="Q24" s="111"/>
      <c r="R24" s="111"/>
      <c r="S24" s="111"/>
    </row>
    <row r="25" spans="1:22" s="8" customFormat="1" ht="18" customHeight="1" x14ac:dyDescent="0.25">
      <c r="A25" s="23"/>
      <c r="B25" s="29" t="s">
        <v>1</v>
      </c>
      <c r="C25" s="162" t="s">
        <v>91</v>
      </c>
      <c r="D25" s="161" t="s">
        <v>91</v>
      </c>
      <c r="E25" s="161" t="s">
        <v>207</v>
      </c>
      <c r="F25" s="160">
        <v>8.4</v>
      </c>
      <c r="G25" s="159">
        <v>9.3000000000000007</v>
      </c>
      <c r="H25" s="35"/>
      <c r="I25" s="69"/>
      <c r="J25" s="158">
        <v>8.6</v>
      </c>
      <c r="K25" s="170" t="str">
        <f>+IF(ISERROR(J25-D25),"*",(J25-D25))</f>
        <v>*</v>
      </c>
      <c r="L25" s="209"/>
      <c r="M25" s="209"/>
      <c r="N25" s="67"/>
      <c r="P25" s="111"/>
      <c r="Q25" s="111"/>
      <c r="R25" s="111"/>
      <c r="S25" s="111"/>
    </row>
    <row r="26" spans="1:22" s="8" customFormat="1" ht="18" customHeight="1" x14ac:dyDescent="0.25">
      <c r="A26" s="23"/>
      <c r="B26" s="29" t="s">
        <v>2</v>
      </c>
      <c r="C26" s="162" t="s">
        <v>91</v>
      </c>
      <c r="D26" s="161" t="s">
        <v>91</v>
      </c>
      <c r="E26" s="161" t="s">
        <v>207</v>
      </c>
      <c r="F26" s="160">
        <v>40.299999999999997</v>
      </c>
      <c r="G26" s="159">
        <v>25.9</v>
      </c>
      <c r="H26" s="35"/>
      <c r="I26" s="69"/>
      <c r="J26" s="158">
        <v>50.7</v>
      </c>
      <c r="K26" s="170" t="str">
        <f>+IF(ISERROR(J26-D26),"*",(J26-D26))</f>
        <v>*</v>
      </c>
      <c r="L26" s="209"/>
      <c r="M26" s="209"/>
      <c r="N26" s="67"/>
      <c r="P26" s="111"/>
      <c r="Q26" s="111"/>
      <c r="R26" s="111"/>
      <c r="S26" s="111"/>
    </row>
    <row r="27" spans="1:22" s="8" customFormat="1" ht="18" customHeight="1" thickBot="1" x14ac:dyDescent="0.3">
      <c r="A27" s="23"/>
      <c r="B27" s="30" t="s">
        <v>3</v>
      </c>
      <c r="C27" s="156" t="s">
        <v>91</v>
      </c>
      <c r="D27" s="155" t="s">
        <v>91</v>
      </c>
      <c r="E27" s="155" t="s">
        <v>207</v>
      </c>
      <c r="F27" s="154">
        <v>44</v>
      </c>
      <c r="G27" s="153">
        <v>52.9</v>
      </c>
      <c r="H27" s="35"/>
      <c r="I27" s="69"/>
      <c r="J27" s="152">
        <v>32.700000000000003</v>
      </c>
      <c r="K27" s="169" t="str">
        <f>+IF(ISERROR(J27-D27),"*",(J27-D27))</f>
        <v>*</v>
      </c>
      <c r="L27" s="209"/>
      <c r="M27" s="209"/>
      <c r="N27" s="67"/>
      <c r="P27" s="111"/>
      <c r="Q27" s="111"/>
      <c r="R27" s="111"/>
      <c r="S27" s="111"/>
    </row>
    <row r="28" spans="1:22" ht="8.25" customHeight="1" thickBot="1" x14ac:dyDescent="0.3">
      <c r="A28" s="1"/>
      <c r="B28" s="32"/>
      <c r="C28" s="186"/>
      <c r="D28" s="186"/>
      <c r="E28" s="186"/>
      <c r="F28" s="186"/>
      <c r="G28" s="186"/>
      <c r="H28" s="36"/>
      <c r="I28" s="70"/>
      <c r="J28" s="186"/>
      <c r="K28" s="188"/>
      <c r="L28" s="213"/>
      <c r="M28" s="213"/>
      <c r="N28" s="9"/>
      <c r="P28" s="111"/>
      <c r="Q28" s="111"/>
      <c r="R28" s="111"/>
      <c r="S28" s="111"/>
      <c r="T28" s="8"/>
      <c r="U28" s="8"/>
      <c r="V28" s="8"/>
    </row>
    <row r="29" spans="1:22" s="8" customFormat="1" ht="18" customHeight="1" x14ac:dyDescent="0.25">
      <c r="A29" s="23"/>
      <c r="B29" s="31" t="s">
        <v>4</v>
      </c>
      <c r="C29" s="184">
        <v>91.570453119530427</v>
      </c>
      <c r="D29" s="183">
        <v>72.236638903523414</v>
      </c>
      <c r="E29" s="183">
        <v>78.099999999999994</v>
      </c>
      <c r="F29" s="182">
        <v>92.6</v>
      </c>
      <c r="G29" s="181">
        <v>94.4</v>
      </c>
      <c r="H29" s="35"/>
      <c r="I29" s="69"/>
      <c r="J29" s="180">
        <v>79.599999999999994</v>
      </c>
      <c r="K29" s="187">
        <f>+IF(ISERROR(J29-D29),"*",(J29-D29))</f>
        <v>7.3633610964765808</v>
      </c>
      <c r="L29" s="209"/>
      <c r="M29" s="209"/>
      <c r="N29" s="67"/>
      <c r="P29" s="110"/>
      <c r="Q29" s="110"/>
      <c r="R29" s="110"/>
      <c r="S29" s="110"/>
      <c r="T29" s="6"/>
      <c r="U29" s="6"/>
      <c r="V29" s="6"/>
    </row>
    <row r="30" spans="1:22" s="8" customFormat="1" ht="18" customHeight="1" thickBot="1" x14ac:dyDescent="0.3">
      <c r="A30" s="23"/>
      <c r="B30" s="30" t="s">
        <v>5</v>
      </c>
      <c r="C30" s="156" t="s">
        <v>91</v>
      </c>
      <c r="D30" s="155">
        <v>27.763361096476586</v>
      </c>
      <c r="E30" s="155" t="s">
        <v>207</v>
      </c>
      <c r="F30" s="154">
        <v>7.4</v>
      </c>
      <c r="G30" s="153">
        <v>5.6</v>
      </c>
      <c r="H30" s="35"/>
      <c r="I30" s="69"/>
      <c r="J30" s="152">
        <v>20.399999999999999</v>
      </c>
      <c r="K30" s="169">
        <f>+IF(ISERROR(J30-D30),"*",(J30-D30))</f>
        <v>-7.3633610964765879</v>
      </c>
      <c r="L30" s="209"/>
      <c r="M30" s="209"/>
      <c r="N30" s="67"/>
      <c r="P30" s="111"/>
      <c r="Q30" s="111"/>
      <c r="R30" s="111"/>
      <c r="S30" s="111"/>
    </row>
    <row r="31" spans="1:22" ht="12.95" customHeight="1" x14ac:dyDescent="0.25">
      <c r="A31"/>
      <c r="B31" s="44" t="s">
        <v>66</v>
      </c>
      <c r="C31"/>
      <c r="D31"/>
      <c r="E31"/>
      <c r="F31"/>
      <c r="G31"/>
      <c r="H31"/>
      <c r="I31" s="9"/>
      <c r="J31"/>
      <c r="K31"/>
      <c r="L31" s="9"/>
      <c r="M31" s="9"/>
      <c r="N31" s="9"/>
      <c r="P31" s="111"/>
      <c r="Q31" s="111"/>
      <c r="R31" s="111"/>
      <c r="S31" s="111"/>
      <c r="T31" s="8"/>
      <c r="U31" s="8"/>
      <c r="V31" s="8"/>
    </row>
    <row r="32" spans="1:22" ht="12.95" customHeight="1" x14ac:dyDescent="0.25">
      <c r="A32" s="1"/>
      <c r="B32" s="125" t="s">
        <v>178</v>
      </c>
      <c r="C32" s="147"/>
      <c r="D32" s="147"/>
      <c r="E32" s="147"/>
      <c r="F32" s="147"/>
      <c r="G32" s="147"/>
      <c r="H32"/>
      <c r="I32" s="9"/>
      <c r="J32" s="147"/>
      <c r="K32" s="147"/>
      <c r="L32" s="128"/>
      <c r="M32" s="147"/>
      <c r="N32" s="9"/>
      <c r="P32" s="110"/>
      <c r="Q32" s="110"/>
      <c r="R32" s="110"/>
      <c r="S32" s="110"/>
    </row>
    <row r="33" spans="1:22" ht="29.25" customHeight="1" thickBot="1" x14ac:dyDescent="0.3">
      <c r="A33" s="1"/>
      <c r="B33" s="12"/>
      <c r="C33" s="13"/>
      <c r="D33" s="13"/>
      <c r="E33" s="13"/>
      <c r="F33" s="13"/>
      <c r="G33" s="13"/>
      <c r="H33" s="9"/>
      <c r="I33" s="9"/>
      <c r="J33" s="13"/>
      <c r="K33" s="13"/>
      <c r="L33" s="13"/>
      <c r="M33" s="13"/>
      <c r="N33" s="9"/>
    </row>
    <row r="34" spans="1:22" ht="50.1" customHeight="1" thickBot="1" x14ac:dyDescent="0.3">
      <c r="A34" s="1"/>
      <c r="B34" s="4" t="s">
        <v>15</v>
      </c>
      <c r="C34" s="45" t="s">
        <v>90</v>
      </c>
      <c r="D34" s="46" t="s">
        <v>192</v>
      </c>
      <c r="E34" s="46" t="s">
        <v>205</v>
      </c>
      <c r="F34" s="130" t="s">
        <v>204</v>
      </c>
      <c r="G34" s="71" t="s">
        <v>200</v>
      </c>
      <c r="H34"/>
      <c r="I34" s="9"/>
      <c r="J34" s="45" t="s">
        <v>201</v>
      </c>
      <c r="K34" s="81" t="s">
        <v>203</v>
      </c>
      <c r="L34" s="132"/>
      <c r="M34" s="132"/>
      <c r="N34" s="9"/>
    </row>
    <row r="35" spans="1:22" s="8" customFormat="1" ht="18" customHeight="1" x14ac:dyDescent="0.25">
      <c r="A35" s="23"/>
      <c r="B35" s="26" t="s">
        <v>6</v>
      </c>
      <c r="C35" s="168">
        <v>0.45124546494871576</v>
      </c>
      <c r="D35" s="167">
        <v>0.44476148040827745</v>
      </c>
      <c r="E35" s="167">
        <v>0.1</v>
      </c>
      <c r="F35" s="166">
        <v>0.6</v>
      </c>
      <c r="G35" s="165">
        <v>0.8</v>
      </c>
      <c r="H35" s="35"/>
      <c r="I35" s="69"/>
      <c r="J35" s="164">
        <v>0.4</v>
      </c>
      <c r="K35" s="163">
        <f>+IF(ISERROR(J35/D35-1),"*",(J35/D35-1))</f>
        <v>-0.10064154019630422</v>
      </c>
      <c r="L35" s="207"/>
      <c r="M35" s="207"/>
      <c r="N35" s="67"/>
      <c r="P35" s="6"/>
      <c r="Q35" s="6"/>
      <c r="R35" s="6"/>
      <c r="S35" s="6"/>
      <c r="T35" s="6"/>
      <c r="U35" s="6"/>
      <c r="V35" s="6"/>
    </row>
    <row r="36" spans="1:22" s="8" customFormat="1" ht="18" customHeight="1" x14ac:dyDescent="0.25">
      <c r="A36" s="23"/>
      <c r="B36" s="29" t="s">
        <v>0</v>
      </c>
      <c r="C36" s="162" t="s">
        <v>91</v>
      </c>
      <c r="D36" s="161" t="s">
        <v>91</v>
      </c>
      <c r="E36" s="161" t="s">
        <v>207</v>
      </c>
      <c r="F36" s="160">
        <v>0.4</v>
      </c>
      <c r="G36" s="159">
        <v>0.5</v>
      </c>
      <c r="H36" s="35"/>
      <c r="I36" s="69"/>
      <c r="J36" s="158">
        <v>0.7</v>
      </c>
      <c r="K36" s="157" t="str">
        <f>+IF(ISERROR(J36/D36-1),"*",(J36/D36-1))</f>
        <v>*</v>
      </c>
      <c r="L36" s="205"/>
      <c r="M36" s="205"/>
      <c r="N36" s="67"/>
    </row>
    <row r="37" spans="1:22" s="8" customFormat="1" ht="18" customHeight="1" x14ac:dyDescent="0.25">
      <c r="A37" s="23"/>
      <c r="B37" s="29" t="s">
        <v>1</v>
      </c>
      <c r="C37" s="162" t="s">
        <v>91</v>
      </c>
      <c r="D37" s="161" t="s">
        <v>91</v>
      </c>
      <c r="E37" s="161" t="s">
        <v>207</v>
      </c>
      <c r="F37" s="160">
        <v>0.2</v>
      </c>
      <c r="G37" s="159">
        <v>0.3</v>
      </c>
      <c r="H37" s="35"/>
      <c r="I37" s="69"/>
      <c r="J37" s="158">
        <v>0.1</v>
      </c>
      <c r="K37" s="157" t="str">
        <f>+IF(ISERROR(J37/D37-1),"*",(J37/D37-1))</f>
        <v>*</v>
      </c>
      <c r="L37" s="205"/>
      <c r="M37" s="205"/>
      <c r="N37" s="67"/>
    </row>
    <row r="38" spans="1:22" s="8" customFormat="1" ht="18" customHeight="1" x14ac:dyDescent="0.25">
      <c r="A38" s="23"/>
      <c r="B38" s="29" t="s">
        <v>2</v>
      </c>
      <c r="C38" s="162" t="s">
        <v>91</v>
      </c>
      <c r="D38" s="161" t="s">
        <v>91</v>
      </c>
      <c r="E38" s="161" t="s">
        <v>207</v>
      </c>
      <c r="F38" s="160">
        <v>1.3</v>
      </c>
      <c r="G38" s="159">
        <v>2.1</v>
      </c>
      <c r="H38" s="35"/>
      <c r="I38" s="69"/>
      <c r="J38" s="158">
        <v>0.7</v>
      </c>
      <c r="K38" s="157" t="str">
        <f>+IF(ISERROR(J38/D38-1),"*",(J38/D38-1))</f>
        <v>*</v>
      </c>
      <c r="L38" s="205"/>
      <c r="M38" s="205"/>
      <c r="N38" s="67"/>
    </row>
    <row r="39" spans="1:22" s="8" customFormat="1" ht="18" customHeight="1" thickBot="1" x14ac:dyDescent="0.3">
      <c r="A39" s="23"/>
      <c r="B39" s="30" t="s">
        <v>3</v>
      </c>
      <c r="C39" s="156" t="s">
        <v>91</v>
      </c>
      <c r="D39" s="155">
        <v>0.41234279727852718</v>
      </c>
      <c r="E39" s="155" t="s">
        <v>206</v>
      </c>
      <c r="F39" s="154">
        <v>0.5</v>
      </c>
      <c r="G39" s="153">
        <v>0.3</v>
      </c>
      <c r="H39" s="35"/>
      <c r="I39" s="69"/>
      <c r="J39" s="152">
        <v>0.3</v>
      </c>
      <c r="K39" s="151">
        <f>+IF(ISERROR(J39/D39-1),"*",(J39/D39-1))</f>
        <v>-0.27245000523834173</v>
      </c>
      <c r="L39" s="205"/>
      <c r="M39" s="205"/>
      <c r="N39" s="67"/>
    </row>
    <row r="40" spans="1:22" ht="16.5" thickBot="1" x14ac:dyDescent="0.3">
      <c r="A40" s="1"/>
      <c r="B40" s="32"/>
      <c r="C40" s="186"/>
      <c r="D40" s="186"/>
      <c r="E40" s="186"/>
      <c r="F40" s="186"/>
      <c r="G40" s="186"/>
      <c r="H40" s="36"/>
      <c r="I40" s="70"/>
      <c r="J40" s="186"/>
      <c r="K40" s="185"/>
      <c r="L40" s="212"/>
      <c r="M40" s="212"/>
      <c r="N40" s="9"/>
      <c r="P40" s="8"/>
      <c r="Q40" s="8"/>
      <c r="R40" s="8"/>
      <c r="S40" s="8"/>
      <c r="T40" s="8"/>
      <c r="U40" s="8"/>
      <c r="V40" s="8"/>
    </row>
    <row r="41" spans="1:22" s="8" customFormat="1" ht="18" customHeight="1" x14ac:dyDescent="0.25">
      <c r="A41" s="23"/>
      <c r="B41" s="31" t="s">
        <v>4</v>
      </c>
      <c r="C41" s="184">
        <v>0.42291511323448544</v>
      </c>
      <c r="D41" s="183">
        <v>0.63834741434142639</v>
      </c>
      <c r="E41" s="183">
        <v>0</v>
      </c>
      <c r="F41" s="182">
        <v>0.7</v>
      </c>
      <c r="G41" s="181">
        <v>0.9</v>
      </c>
      <c r="H41" s="35"/>
      <c r="I41" s="69"/>
      <c r="J41" s="180">
        <v>0.3</v>
      </c>
      <c r="K41" s="179">
        <f>+IF(ISERROR(J41/D41-1),"*",(J41/D41-1))</f>
        <v>-0.53003647659557673</v>
      </c>
      <c r="L41" s="205"/>
      <c r="M41" s="177"/>
      <c r="N41" s="67"/>
    </row>
    <row r="42" spans="1:22" s="8" customFormat="1" ht="18" customHeight="1" thickBot="1" x14ac:dyDescent="0.3">
      <c r="A42" s="23"/>
      <c r="B42" s="30" t="s">
        <v>5</v>
      </c>
      <c r="C42" s="156" t="s">
        <v>91</v>
      </c>
      <c r="D42" s="155">
        <v>0.15746363541971478</v>
      </c>
      <c r="E42" s="155" t="s">
        <v>207</v>
      </c>
      <c r="F42" s="154">
        <v>0.2</v>
      </c>
      <c r="G42" s="153">
        <v>0.3</v>
      </c>
      <c r="H42" s="35"/>
      <c r="I42" s="69"/>
      <c r="J42" s="152">
        <v>0.6</v>
      </c>
      <c r="K42" s="151">
        <f>+IF(ISERROR(J42/D42-1),"*",(J42/D42-1))</f>
        <v>2.8104035792182573</v>
      </c>
      <c r="L42" s="205"/>
      <c r="M42" s="177"/>
      <c r="N42" s="67"/>
      <c r="P42" s="6"/>
      <c r="Q42" s="6"/>
      <c r="R42" s="6"/>
      <c r="S42" s="6"/>
      <c r="T42" s="6"/>
      <c r="U42" s="6"/>
      <c r="V42" s="6"/>
    </row>
    <row r="43" spans="1:22" ht="12.95" customHeight="1" x14ac:dyDescent="0.25">
      <c r="A43" s="1"/>
      <c r="B43" s="44" t="s">
        <v>66</v>
      </c>
      <c r="C43" s="38"/>
      <c r="D43" s="38"/>
      <c r="E43" s="38"/>
      <c r="F43" s="38"/>
      <c r="G43" s="38"/>
      <c r="H43" s="36"/>
      <c r="I43" s="70"/>
      <c r="J43" s="38"/>
      <c r="K43" s="38"/>
      <c r="L43" s="129"/>
      <c r="M43" s="38"/>
      <c r="N43" s="9"/>
      <c r="P43" s="8"/>
      <c r="Q43" s="8"/>
      <c r="R43" s="8"/>
      <c r="S43" s="8"/>
      <c r="T43" s="8"/>
      <c r="U43" s="8"/>
      <c r="V43" s="8"/>
    </row>
    <row r="44" spans="1:22" ht="12.95" customHeight="1" x14ac:dyDescent="0.25">
      <c r="A44" s="1"/>
      <c r="B44" s="125" t="s">
        <v>178</v>
      </c>
      <c r="C44" s="38"/>
      <c r="D44" s="38"/>
      <c r="E44" s="38"/>
      <c r="F44" s="38"/>
      <c r="G44" s="38"/>
      <c r="H44" s="36"/>
      <c r="I44" s="70"/>
      <c r="J44" s="38"/>
      <c r="K44" s="38"/>
      <c r="L44" s="129"/>
      <c r="M44" s="38"/>
      <c r="N44" s="9"/>
      <c r="P44" s="8"/>
      <c r="Q44" s="8"/>
      <c r="R44" s="8"/>
      <c r="S44" s="8"/>
      <c r="T44" s="8"/>
      <c r="U44" s="8"/>
      <c r="V44" s="8"/>
    </row>
    <row r="45" spans="1:22" ht="24.75" customHeight="1" x14ac:dyDescent="0.25">
      <c r="A45" s="1"/>
      <c r="B45" s="12"/>
      <c r="C45" s="13"/>
      <c r="D45" s="13"/>
      <c r="E45" s="13"/>
      <c r="F45" s="13"/>
      <c r="G45" s="13"/>
      <c r="H45" s="9"/>
      <c r="I45" s="9"/>
      <c r="J45" s="13"/>
      <c r="K45" s="13"/>
      <c r="L45" s="13"/>
      <c r="M45" s="13"/>
      <c r="N45" s="9"/>
      <c r="P45" s="8"/>
      <c r="Q45" s="8"/>
      <c r="R45" s="8"/>
      <c r="S45" s="8"/>
      <c r="T45" s="8"/>
      <c r="U45" s="8"/>
      <c r="V45" s="8"/>
    </row>
    <row r="46" spans="1:22" ht="27.75" customHeight="1" thickBot="1" x14ac:dyDescent="0.3">
      <c r="A46" s="1"/>
      <c r="B46" s="12"/>
      <c r="C46" s="13"/>
      <c r="D46" s="13"/>
      <c r="E46" s="13"/>
      <c r="F46" s="13"/>
      <c r="G46" s="13"/>
      <c r="H46" s="9"/>
      <c r="I46" s="9"/>
      <c r="J46" s="13"/>
      <c r="K46" s="13"/>
      <c r="L46" s="13"/>
      <c r="M46" s="13"/>
      <c r="N46" s="9"/>
    </row>
    <row r="47" spans="1:22" ht="50.1" customHeight="1" thickBot="1" x14ac:dyDescent="0.3">
      <c r="A47" s="1"/>
      <c r="B47" s="4" t="s">
        <v>25</v>
      </c>
      <c r="C47" s="45" t="s">
        <v>90</v>
      </c>
      <c r="D47" s="46" t="s">
        <v>192</v>
      </c>
      <c r="E47" s="46" t="s">
        <v>205</v>
      </c>
      <c r="F47" s="130" t="s">
        <v>204</v>
      </c>
      <c r="G47" s="71" t="s">
        <v>200</v>
      </c>
      <c r="H47"/>
      <c r="I47" s="9"/>
      <c r="J47" s="45" t="s">
        <v>201</v>
      </c>
      <c r="K47" s="81" t="s">
        <v>203</v>
      </c>
      <c r="L47" s="132"/>
      <c r="M47" s="132"/>
      <c r="N47" s="9"/>
    </row>
    <row r="48" spans="1:22" s="8" customFormat="1" ht="18" customHeight="1" x14ac:dyDescent="0.25">
      <c r="A48" s="23"/>
      <c r="B48" s="26" t="s">
        <v>6</v>
      </c>
      <c r="C48" s="176">
        <v>100</v>
      </c>
      <c r="D48" s="175">
        <v>100</v>
      </c>
      <c r="E48" s="175">
        <v>100</v>
      </c>
      <c r="F48" s="174">
        <v>100</v>
      </c>
      <c r="G48" s="173">
        <v>100</v>
      </c>
      <c r="H48" s="5"/>
      <c r="I48" s="67"/>
      <c r="J48" s="172">
        <v>100</v>
      </c>
      <c r="K48" s="171">
        <f t="shared" ref="K48:K56" si="1">+IF(ISERROR(J48-D48),"*",(J48-D48))</f>
        <v>0</v>
      </c>
      <c r="L48" s="211"/>
      <c r="M48" s="210"/>
      <c r="N48" s="67"/>
      <c r="P48" s="6"/>
      <c r="Q48" s="6"/>
      <c r="R48" s="6"/>
      <c r="S48" s="6"/>
      <c r="T48" s="6"/>
      <c r="U48" s="6"/>
      <c r="V48" s="6"/>
    </row>
    <row r="49" spans="1:22" s="8" customFormat="1" ht="18" customHeight="1" x14ac:dyDescent="0.25">
      <c r="A49" s="23"/>
      <c r="B49" s="24" t="s">
        <v>7</v>
      </c>
      <c r="C49" s="162" t="s">
        <v>91</v>
      </c>
      <c r="D49" s="161" t="s">
        <v>91</v>
      </c>
      <c r="E49" s="161" t="s">
        <v>91</v>
      </c>
      <c r="F49" s="160">
        <v>25</v>
      </c>
      <c r="G49" s="159">
        <v>21.2</v>
      </c>
      <c r="H49" s="5"/>
      <c r="I49" s="67"/>
      <c r="J49" s="158">
        <v>30.4</v>
      </c>
      <c r="K49" s="170" t="str">
        <f t="shared" si="1"/>
        <v>*</v>
      </c>
      <c r="L49" s="209"/>
      <c r="M49" s="209"/>
      <c r="N49" s="67"/>
      <c r="P49" s="6"/>
      <c r="Q49" s="6"/>
      <c r="R49" s="6"/>
      <c r="S49" s="6"/>
      <c r="T49" s="6"/>
      <c r="U49" s="6"/>
      <c r="V49" s="6"/>
    </row>
    <row r="50" spans="1:22" s="8" customFormat="1" ht="18" customHeight="1" x14ac:dyDescent="0.25">
      <c r="A50" s="23"/>
      <c r="B50" s="24" t="s">
        <v>8</v>
      </c>
      <c r="C50" s="162" t="s">
        <v>91</v>
      </c>
      <c r="D50" s="161" t="s">
        <v>91</v>
      </c>
      <c r="E50" s="161" t="s">
        <v>91</v>
      </c>
      <c r="F50" s="160">
        <v>5.3</v>
      </c>
      <c r="G50" s="159">
        <v>4.8</v>
      </c>
      <c r="H50" s="35"/>
      <c r="I50" s="69"/>
      <c r="J50" s="158">
        <v>0.6</v>
      </c>
      <c r="K50" s="170" t="str">
        <f t="shared" si="1"/>
        <v>*</v>
      </c>
      <c r="L50" s="209"/>
      <c r="M50" s="208"/>
      <c r="N50" s="67"/>
    </row>
    <row r="51" spans="1:22" s="8" customFormat="1" ht="18" customHeight="1" x14ac:dyDescent="0.25">
      <c r="A51" s="23"/>
      <c r="B51" s="24" t="s">
        <v>9</v>
      </c>
      <c r="C51" s="162" t="s">
        <v>91</v>
      </c>
      <c r="D51" s="161" t="s">
        <v>91</v>
      </c>
      <c r="E51" s="161" t="s">
        <v>91</v>
      </c>
      <c r="F51" s="160">
        <v>35.1</v>
      </c>
      <c r="G51" s="159">
        <v>34.6</v>
      </c>
      <c r="H51" s="35"/>
      <c r="I51" s="69"/>
      <c r="J51" s="158">
        <v>18.899999999999999</v>
      </c>
      <c r="K51" s="170" t="str">
        <f t="shared" si="1"/>
        <v>*</v>
      </c>
      <c r="L51" s="209"/>
      <c r="M51" s="208"/>
      <c r="N51" s="67"/>
    </row>
    <row r="52" spans="1:22" s="8" customFormat="1" ht="18" customHeight="1" x14ac:dyDescent="0.25">
      <c r="A52" s="23"/>
      <c r="B52" s="24" t="s">
        <v>10</v>
      </c>
      <c r="C52" s="162" t="s">
        <v>91</v>
      </c>
      <c r="D52" s="161">
        <v>40.115965751193436</v>
      </c>
      <c r="E52" s="161">
        <v>33.4</v>
      </c>
      <c r="F52" s="160">
        <v>28.5</v>
      </c>
      <c r="G52" s="159">
        <v>21.2</v>
      </c>
      <c r="H52" s="35"/>
      <c r="I52" s="69"/>
      <c r="J52" s="158">
        <v>41.3</v>
      </c>
      <c r="K52" s="170">
        <f t="shared" si="1"/>
        <v>1.1840342488065616</v>
      </c>
      <c r="L52" s="209"/>
      <c r="M52" s="208"/>
      <c r="N52" s="67"/>
    </row>
    <row r="53" spans="1:22" s="8" customFormat="1" ht="18" customHeight="1" x14ac:dyDescent="0.25">
      <c r="A53" s="23"/>
      <c r="B53" s="24" t="s">
        <v>11</v>
      </c>
      <c r="C53" s="162" t="s">
        <v>91</v>
      </c>
      <c r="D53" s="161" t="s">
        <v>91</v>
      </c>
      <c r="E53" s="161" t="s">
        <v>91</v>
      </c>
      <c r="F53" s="160">
        <v>0.7</v>
      </c>
      <c r="G53" s="159">
        <v>2.7</v>
      </c>
      <c r="H53" s="35"/>
      <c r="I53" s="69"/>
      <c r="J53" s="158">
        <v>2.6</v>
      </c>
      <c r="K53" s="170" t="str">
        <f t="shared" si="1"/>
        <v>*</v>
      </c>
      <c r="L53" s="209"/>
      <c r="M53" s="208"/>
      <c r="N53" s="67"/>
    </row>
    <row r="54" spans="1:22" s="8" customFormat="1" ht="18" customHeight="1" x14ac:dyDescent="0.25">
      <c r="A54" s="23"/>
      <c r="B54" s="24" t="s">
        <v>12</v>
      </c>
      <c r="C54" s="162" t="s">
        <v>91</v>
      </c>
      <c r="D54" s="161" t="s">
        <v>91</v>
      </c>
      <c r="E54" s="161" t="s">
        <v>91</v>
      </c>
      <c r="F54" s="160">
        <v>0.3</v>
      </c>
      <c r="G54" s="159">
        <v>2.7</v>
      </c>
      <c r="H54" s="35"/>
      <c r="I54" s="69"/>
      <c r="J54" s="158">
        <v>2</v>
      </c>
      <c r="K54" s="170" t="str">
        <f t="shared" si="1"/>
        <v>*</v>
      </c>
      <c r="L54" s="209"/>
      <c r="M54" s="208"/>
      <c r="N54" s="67"/>
    </row>
    <row r="55" spans="1:22" s="8" customFormat="1" ht="18" customHeight="1" x14ac:dyDescent="0.25">
      <c r="A55" s="23"/>
      <c r="B55" s="24" t="s">
        <v>13</v>
      </c>
      <c r="C55" s="162" t="s">
        <v>91</v>
      </c>
      <c r="D55" s="161" t="s">
        <v>91</v>
      </c>
      <c r="E55" s="161" t="s">
        <v>91</v>
      </c>
      <c r="F55" s="160" t="s">
        <v>91</v>
      </c>
      <c r="G55" s="159">
        <v>2.4</v>
      </c>
      <c r="H55" s="35"/>
      <c r="I55" s="69"/>
      <c r="J55" s="158">
        <v>1.5</v>
      </c>
      <c r="K55" s="170" t="str">
        <f t="shared" si="1"/>
        <v>*</v>
      </c>
      <c r="L55" s="209"/>
      <c r="M55" s="208"/>
      <c r="N55" s="67"/>
    </row>
    <row r="56" spans="1:22" s="8" customFormat="1" ht="18" customHeight="1" thickBot="1" x14ac:dyDescent="0.3">
      <c r="A56" s="23"/>
      <c r="B56" s="25" t="s">
        <v>14</v>
      </c>
      <c r="C56" s="156" t="s">
        <v>91</v>
      </c>
      <c r="D56" s="155" t="s">
        <v>91</v>
      </c>
      <c r="E56" s="155" t="s">
        <v>207</v>
      </c>
      <c r="F56" s="154">
        <v>5</v>
      </c>
      <c r="G56" s="153">
        <v>10.5</v>
      </c>
      <c r="H56" s="35"/>
      <c r="I56" s="69"/>
      <c r="J56" s="152">
        <v>2.7</v>
      </c>
      <c r="K56" s="169" t="str">
        <f t="shared" si="1"/>
        <v>*</v>
      </c>
      <c r="L56" s="209"/>
      <c r="M56" s="208"/>
      <c r="N56" s="67"/>
    </row>
    <row r="57" spans="1:22" s="8" customFormat="1" ht="12.95" customHeight="1" x14ac:dyDescent="0.25">
      <c r="A57" s="23"/>
      <c r="B57" s="44" t="s">
        <v>66</v>
      </c>
      <c r="C57" s="178"/>
      <c r="D57" s="178"/>
      <c r="E57" s="178"/>
      <c r="F57" s="178"/>
      <c r="G57" s="178"/>
      <c r="H57" s="35"/>
      <c r="I57" s="69"/>
      <c r="J57" s="178"/>
      <c r="K57" s="208"/>
      <c r="L57" s="209"/>
      <c r="M57" s="208"/>
      <c r="N57" s="67"/>
    </row>
    <row r="58" spans="1:22" ht="12.95" customHeight="1" x14ac:dyDescent="0.25">
      <c r="A58" s="1"/>
      <c r="B58" s="125" t="s">
        <v>178</v>
      </c>
      <c r="C58" s="38"/>
      <c r="D58" s="38"/>
      <c r="E58" s="38"/>
      <c r="F58" s="38"/>
      <c r="G58" s="38"/>
      <c r="H58" s="36"/>
      <c r="I58" s="70"/>
      <c r="J58" s="38"/>
      <c r="K58" s="38"/>
      <c r="L58" s="129"/>
      <c r="M58" s="38"/>
      <c r="N58" s="9"/>
      <c r="P58" s="8"/>
      <c r="Q58" s="8"/>
      <c r="R58" s="8"/>
      <c r="S58" s="8"/>
      <c r="T58" s="8"/>
      <c r="U58" s="8"/>
      <c r="V58" s="8"/>
    </row>
    <row r="59" spans="1:22" ht="24.75" customHeight="1" thickBot="1" x14ac:dyDescent="0.3">
      <c r="A59" s="1"/>
      <c r="B59" s="12"/>
      <c r="C59" s="13"/>
      <c r="D59" s="13"/>
      <c r="E59" s="13"/>
      <c r="F59" s="13"/>
      <c r="G59" s="13"/>
      <c r="H59" s="9"/>
      <c r="I59" s="9"/>
      <c r="J59" s="13"/>
      <c r="K59" s="13"/>
      <c r="L59" s="13"/>
      <c r="M59" s="13"/>
      <c r="N59" s="9"/>
      <c r="P59" s="8"/>
      <c r="Q59" s="8"/>
      <c r="R59" s="8"/>
      <c r="S59" s="8"/>
      <c r="T59" s="8"/>
      <c r="U59" s="8"/>
      <c r="V59" s="8"/>
    </row>
    <row r="60" spans="1:22" ht="50.1" customHeight="1" thickBot="1" x14ac:dyDescent="0.3">
      <c r="A60" s="1"/>
      <c r="B60" s="4" t="s">
        <v>15</v>
      </c>
      <c r="C60" s="45" t="s">
        <v>90</v>
      </c>
      <c r="D60" s="46" t="s">
        <v>192</v>
      </c>
      <c r="E60" s="46" t="s">
        <v>205</v>
      </c>
      <c r="F60" s="130" t="s">
        <v>204</v>
      </c>
      <c r="G60" s="71" t="s">
        <v>200</v>
      </c>
      <c r="H60"/>
      <c r="I60" s="9"/>
      <c r="J60" s="45" t="s">
        <v>201</v>
      </c>
      <c r="K60" s="81" t="s">
        <v>203</v>
      </c>
      <c r="L60" s="132"/>
      <c r="M60" s="132"/>
      <c r="N60" s="9"/>
    </row>
    <row r="61" spans="1:22" s="8" customFormat="1" ht="18" customHeight="1" x14ac:dyDescent="0.25">
      <c r="A61" s="23"/>
      <c r="B61" s="26" t="s">
        <v>6</v>
      </c>
      <c r="C61" s="168">
        <v>0.45124546494871576</v>
      </c>
      <c r="D61" s="167">
        <v>0.44476148040827745</v>
      </c>
      <c r="E61" s="167">
        <v>0.1</v>
      </c>
      <c r="F61" s="166">
        <v>0.6</v>
      </c>
      <c r="G61" s="165">
        <v>0.8</v>
      </c>
      <c r="H61" s="5"/>
      <c r="I61" s="67"/>
      <c r="J61" s="164">
        <v>0.4</v>
      </c>
      <c r="K61" s="163">
        <f t="shared" ref="K61:K69" si="2">+IF(ISERROR(J61/D61-1),"*",(J61/D61-1))</f>
        <v>-0.10064154019630422</v>
      </c>
      <c r="L61" s="207"/>
      <c r="M61" s="206"/>
      <c r="N61" s="67"/>
      <c r="P61" s="6"/>
      <c r="Q61" s="6"/>
      <c r="R61" s="6"/>
      <c r="S61" s="6"/>
      <c r="T61" s="6"/>
      <c r="U61" s="6"/>
      <c r="V61" s="6"/>
    </row>
    <row r="62" spans="1:22" s="8" customFormat="1" ht="18" customHeight="1" x14ac:dyDescent="0.25">
      <c r="A62" s="23"/>
      <c r="B62" s="24" t="s">
        <v>7</v>
      </c>
      <c r="C62" s="162" t="s">
        <v>91</v>
      </c>
      <c r="D62" s="161" t="s">
        <v>91</v>
      </c>
      <c r="E62" s="161" t="s">
        <v>207</v>
      </c>
      <c r="F62" s="160">
        <v>0.4</v>
      </c>
      <c r="G62" s="159">
        <v>0.5</v>
      </c>
      <c r="H62" s="35"/>
      <c r="I62" s="69"/>
      <c r="J62" s="158">
        <v>0.7</v>
      </c>
      <c r="K62" s="157" t="str">
        <f t="shared" si="2"/>
        <v>*</v>
      </c>
      <c r="L62" s="205"/>
      <c r="M62" s="205"/>
      <c r="N62" s="67"/>
      <c r="P62" s="6"/>
      <c r="Q62" s="6"/>
      <c r="R62" s="6"/>
      <c r="S62" s="6"/>
      <c r="T62" s="6"/>
      <c r="U62" s="6"/>
      <c r="V62" s="6"/>
    </row>
    <row r="63" spans="1:22" s="8" customFormat="1" ht="18" customHeight="1" x14ac:dyDescent="0.25">
      <c r="A63" s="23"/>
      <c r="B63" s="24" t="s">
        <v>8</v>
      </c>
      <c r="C63" s="162" t="s">
        <v>91</v>
      </c>
      <c r="D63" s="161" t="s">
        <v>91</v>
      </c>
      <c r="E63" s="161" t="s">
        <v>207</v>
      </c>
      <c r="F63" s="160">
        <v>0.2</v>
      </c>
      <c r="G63" s="159">
        <v>0.3</v>
      </c>
      <c r="H63" s="35"/>
      <c r="I63" s="69"/>
      <c r="J63" s="158">
        <v>0.1</v>
      </c>
      <c r="K63" s="157" t="str">
        <f t="shared" si="2"/>
        <v>*</v>
      </c>
      <c r="L63" s="205"/>
      <c r="M63" s="177"/>
      <c r="N63" s="67"/>
    </row>
    <row r="64" spans="1:22" s="8" customFormat="1" ht="18" customHeight="1" x14ac:dyDescent="0.25">
      <c r="A64" s="23"/>
      <c r="B64" s="24" t="s">
        <v>9</v>
      </c>
      <c r="C64" s="162" t="s">
        <v>91</v>
      </c>
      <c r="D64" s="161" t="s">
        <v>91</v>
      </c>
      <c r="E64" s="161" t="s">
        <v>207</v>
      </c>
      <c r="F64" s="160">
        <v>1.3</v>
      </c>
      <c r="G64" s="159">
        <v>2.1</v>
      </c>
      <c r="H64" s="35"/>
      <c r="I64" s="69"/>
      <c r="J64" s="158">
        <v>0.7</v>
      </c>
      <c r="K64" s="157" t="str">
        <f t="shared" si="2"/>
        <v>*</v>
      </c>
      <c r="L64" s="205"/>
      <c r="M64" s="177"/>
      <c r="N64" s="67"/>
    </row>
    <row r="65" spans="1:22" s="8" customFormat="1" ht="18" customHeight="1" x14ac:dyDescent="0.25">
      <c r="A65" s="23"/>
      <c r="B65" s="24" t="s">
        <v>10</v>
      </c>
      <c r="C65" s="162" t="s">
        <v>91</v>
      </c>
      <c r="D65" s="161">
        <v>0.41234279727852718</v>
      </c>
      <c r="E65" s="161" t="s">
        <v>206</v>
      </c>
      <c r="F65" s="160">
        <v>0.5</v>
      </c>
      <c r="G65" s="159">
        <v>0.3</v>
      </c>
      <c r="H65" s="35"/>
      <c r="I65" s="69"/>
      <c r="J65" s="158">
        <v>0.3</v>
      </c>
      <c r="K65" s="157">
        <f t="shared" si="2"/>
        <v>-0.27245000523834173</v>
      </c>
      <c r="L65" s="205"/>
      <c r="M65" s="177"/>
      <c r="N65" s="67"/>
    </row>
    <row r="66" spans="1:22" s="8" customFormat="1" ht="18" customHeight="1" x14ac:dyDescent="0.25">
      <c r="A66" s="23"/>
      <c r="B66" s="24" t="s">
        <v>11</v>
      </c>
      <c r="C66" s="162" t="s">
        <v>91</v>
      </c>
      <c r="D66" s="161" t="s">
        <v>91</v>
      </c>
      <c r="E66" s="161" t="s">
        <v>207</v>
      </c>
      <c r="F66" s="160">
        <v>0.7</v>
      </c>
      <c r="G66" s="159">
        <v>1.1000000000000001</v>
      </c>
      <c r="H66" s="35"/>
      <c r="I66" s="69"/>
      <c r="J66" s="158">
        <v>2.1</v>
      </c>
      <c r="K66" s="157" t="str">
        <f t="shared" si="2"/>
        <v>*</v>
      </c>
      <c r="L66" s="205"/>
      <c r="M66" s="177"/>
      <c r="N66" s="67"/>
    </row>
    <row r="67" spans="1:22" s="8" customFormat="1" ht="18" customHeight="1" x14ac:dyDescent="0.25">
      <c r="A67" s="23"/>
      <c r="B67" s="24" t="s">
        <v>12</v>
      </c>
      <c r="C67" s="162" t="s">
        <v>91</v>
      </c>
      <c r="D67" s="161" t="s">
        <v>91</v>
      </c>
      <c r="E67" s="161" t="s">
        <v>207</v>
      </c>
      <c r="F67" s="160">
        <v>0.1</v>
      </c>
      <c r="G67" s="159">
        <v>1.4</v>
      </c>
      <c r="H67" s="35"/>
      <c r="I67" s="69"/>
      <c r="J67" s="158">
        <v>0.1</v>
      </c>
      <c r="K67" s="157" t="str">
        <f t="shared" si="2"/>
        <v>*</v>
      </c>
      <c r="L67" s="205"/>
      <c r="M67" s="177"/>
      <c r="N67" s="67"/>
    </row>
    <row r="68" spans="1:22" s="8" customFormat="1" ht="18" customHeight="1" x14ac:dyDescent="0.25">
      <c r="A68" s="23"/>
      <c r="B68" s="24" t="s">
        <v>13</v>
      </c>
      <c r="C68" s="162" t="s">
        <v>91</v>
      </c>
      <c r="D68" s="161" t="s">
        <v>91</v>
      </c>
      <c r="E68" s="161" t="s">
        <v>207</v>
      </c>
      <c r="F68" s="160" t="s">
        <v>207</v>
      </c>
      <c r="G68" s="159">
        <v>0.2</v>
      </c>
      <c r="H68" s="35"/>
      <c r="I68" s="69"/>
      <c r="J68" s="158">
        <v>0</v>
      </c>
      <c r="K68" s="157" t="str">
        <f t="shared" si="2"/>
        <v>*</v>
      </c>
      <c r="L68" s="205"/>
      <c r="M68" s="177"/>
      <c r="N68" s="67"/>
    </row>
    <row r="69" spans="1:22" s="8" customFormat="1" ht="18" customHeight="1" thickBot="1" x14ac:dyDescent="0.3">
      <c r="A69" s="23"/>
      <c r="B69" s="25" t="s">
        <v>14</v>
      </c>
      <c r="C69" s="156" t="s">
        <v>91</v>
      </c>
      <c r="D69" s="155" t="s">
        <v>91</v>
      </c>
      <c r="E69" s="155" t="s">
        <v>207</v>
      </c>
      <c r="F69" s="154">
        <v>0.2</v>
      </c>
      <c r="G69" s="153">
        <v>0.5</v>
      </c>
      <c r="H69" s="35"/>
      <c r="I69" s="69"/>
      <c r="J69" s="152">
        <v>0.1</v>
      </c>
      <c r="K69" s="151" t="str">
        <f t="shared" si="2"/>
        <v>*</v>
      </c>
      <c r="L69" s="205"/>
      <c r="M69" s="177"/>
      <c r="N69" s="67"/>
    </row>
    <row r="70" spans="1:22" s="8" customFormat="1" ht="12.95" customHeight="1" x14ac:dyDescent="0.25">
      <c r="A70" s="23"/>
      <c r="B70" s="44" t="s">
        <v>66</v>
      </c>
      <c r="C70" s="178"/>
      <c r="D70" s="178"/>
      <c r="E70" s="178"/>
      <c r="F70" s="178"/>
      <c r="G70" s="178"/>
      <c r="H70" s="35"/>
      <c r="I70" s="69"/>
      <c r="J70" s="178"/>
      <c r="K70" s="177"/>
      <c r="L70" s="205"/>
      <c r="M70" s="177"/>
      <c r="N70" s="67"/>
    </row>
    <row r="71" spans="1:22" ht="15.75" x14ac:dyDescent="0.25">
      <c r="A71" s="9"/>
      <c r="B71" s="125" t="s">
        <v>178</v>
      </c>
      <c r="C71" s="128"/>
      <c r="D71" s="128"/>
      <c r="E71" s="128"/>
      <c r="F71" s="128"/>
      <c r="G71" s="128"/>
      <c r="H71" s="9"/>
      <c r="I71" s="9"/>
      <c r="J71" s="128"/>
      <c r="K71" s="128"/>
      <c r="L71" s="128"/>
      <c r="M71" s="128"/>
      <c r="N71" s="9"/>
      <c r="P71" s="8"/>
      <c r="Q71" s="8"/>
      <c r="R71" s="8"/>
      <c r="S71" s="8"/>
      <c r="T71" s="8"/>
      <c r="U71" s="8"/>
      <c r="V71" s="8"/>
    </row>
  </sheetData>
  <conditionalFormatting sqref="L22:M22">
    <cfRule type="cellIs" dxfId="419" priority="18" operator="between">
      <formula>-0.01</formula>
      <formula>0.01</formula>
    </cfRule>
  </conditionalFormatting>
  <conditionalFormatting sqref="W15 K48:M57 K23:M30">
    <cfRule type="cellIs" dxfId="418" priority="15" operator="lessThan">
      <formula>-0.01</formula>
    </cfRule>
    <cfRule type="cellIs" dxfId="417" priority="16" operator="greaterThan">
      <formula>0.01</formula>
    </cfRule>
    <cfRule type="cellIs" dxfId="416" priority="17" operator="between">
      <formula>-0.01</formula>
      <formula>0.01</formula>
    </cfRule>
  </conditionalFormatting>
  <conditionalFormatting sqref="K6:L16">
    <cfRule type="cellIs" dxfId="415" priority="12" operator="equal">
      <formula>0</formula>
    </cfRule>
    <cfRule type="cellIs" dxfId="414" priority="13" operator="lessThanOrEqual">
      <formula>0.001</formula>
    </cfRule>
    <cfRule type="cellIs" dxfId="413" priority="14" operator="greaterThanOrEqual">
      <formula>0.001</formula>
    </cfRule>
  </conditionalFormatting>
  <conditionalFormatting sqref="K61:M70">
    <cfRule type="cellIs" dxfId="412" priority="9" operator="greaterThanOrEqual">
      <formula>0.001</formula>
    </cfRule>
    <cfRule type="cellIs" dxfId="411" priority="10" operator="lessThanOrEqual">
      <formula>0.001</formula>
    </cfRule>
    <cfRule type="cellIs" dxfId="410" priority="11" operator="equal">
      <formula>0</formula>
    </cfRule>
  </conditionalFormatting>
  <conditionalFormatting sqref="K40:M40">
    <cfRule type="cellIs" dxfId="409" priority="7" operator="lessThan">
      <formula>0.02</formula>
    </cfRule>
    <cfRule type="cellIs" dxfId="408" priority="8" operator="greaterThan">
      <formula>0.02</formula>
    </cfRule>
  </conditionalFormatting>
  <conditionalFormatting sqref="K41:M42 K35:M39">
    <cfRule type="cellIs" dxfId="407" priority="4" operator="greaterThanOrEqual">
      <formula>0.001</formula>
    </cfRule>
    <cfRule type="cellIs" dxfId="406" priority="5" operator="lessThanOrEqual">
      <formula>0.001</formula>
    </cfRule>
    <cfRule type="cellIs" dxfId="405" priority="6" operator="equal">
      <formula>0</formula>
    </cfRule>
  </conditionalFormatting>
  <conditionalFormatting sqref="P15">
    <cfRule type="cellIs" dxfId="404" priority="1" operator="lessThan">
      <formula>-0.01</formula>
    </cfRule>
    <cfRule type="cellIs" dxfId="403" priority="2" operator="greaterThan">
      <formula>0.01</formula>
    </cfRule>
    <cfRule type="cellIs" dxfId="402" priority="3" operator="between">
      <formula>-0.01</formula>
      <formula>0.01</formula>
    </cfRule>
  </conditionalFormatting>
  <dataValidations count="1">
    <dataValidation type="list" allowBlank="1" showInputMessage="1" showErrorMessage="1" sqref="P4">
      <formula1>$B$6:$B$16</formula1>
    </dataValidation>
  </dataValidations>
  <hyperlinks>
    <hyperlink ref="H2:H3" location="'BEBIDAS FRIAS OOH'!A1" display="VOLVER A MENÚ"/>
  </hyperlinks>
  <pageMargins left="0.25" right="0.25" top="0.75" bottom="0.75" header="0.3" footer="0.3"/>
  <pageSetup paperSize="9" scale="51" fitToWidth="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37</vt:i4>
      </vt:variant>
    </vt:vector>
  </HeadingPairs>
  <TitlesOfParts>
    <vt:vector size="74" baseType="lpstr">
      <vt:lpstr>Indice</vt:lpstr>
      <vt:lpstr>Conclusiones</vt:lpstr>
      <vt:lpstr>Total Bebidas Frías Global</vt:lpstr>
      <vt:lpstr>Bebidas Espirituosas</vt:lpstr>
      <vt:lpstr>Whisky</vt:lpstr>
      <vt:lpstr>Brandy</vt:lpstr>
      <vt:lpstr>Ginebra</vt:lpstr>
      <vt:lpstr>Ron</vt:lpstr>
      <vt:lpstr>Anís</vt:lpstr>
      <vt:lpstr>Otras</vt:lpstr>
      <vt:lpstr>Cervezas</vt:lpstr>
      <vt:lpstr>Cervezas CAlcohol</vt:lpstr>
      <vt:lpstr>Cervezas SIN Alcohol </vt:lpstr>
      <vt:lpstr>Vinos y Derivados</vt:lpstr>
      <vt:lpstr>Vino</vt:lpstr>
      <vt:lpstr>V.Tinto</vt:lpstr>
      <vt:lpstr>V.Blanco</vt:lpstr>
      <vt:lpstr>V.Rosado</vt:lpstr>
      <vt:lpstr>Tinto de Verano</vt:lpstr>
      <vt:lpstr>Espumosos</vt:lpstr>
      <vt:lpstr>Sidra</vt:lpstr>
      <vt:lpstr>BB RR </vt:lpstr>
      <vt:lpstr>Colas</vt:lpstr>
      <vt:lpstr>Frutas con gas</vt:lpstr>
      <vt:lpstr>Frutas SIN gas</vt:lpstr>
      <vt:lpstr>Mixers</vt:lpstr>
      <vt:lpstr>Isotonicas</vt:lpstr>
      <vt:lpstr>Energéticas</vt:lpstr>
      <vt:lpstr>Gaseosas</vt:lpstr>
      <vt:lpstr>Otros</vt:lpstr>
      <vt:lpstr>Agua</vt:lpstr>
      <vt:lpstr>Zumos</vt:lpstr>
      <vt:lpstr>Zumo+Leche</vt:lpstr>
      <vt:lpstr>Resumen Fuera y Dentro</vt:lpstr>
      <vt:lpstr>Acumulado Dentro y Fuera</vt:lpstr>
      <vt:lpstr>Factores de Conversion</vt:lpstr>
      <vt:lpstr>Definiciones</vt:lpstr>
      <vt:lpstr>'Acumulado Dentro y Fuera'!Área_de_impresión</vt:lpstr>
      <vt:lpstr>Agua!Área_de_impresión</vt:lpstr>
      <vt:lpstr>Anís!Área_de_impresión</vt:lpstr>
      <vt:lpstr>'BB RR '!Área_de_impresión</vt:lpstr>
      <vt:lpstr>'Bebidas Espirituosas'!Área_de_impresión</vt:lpstr>
      <vt:lpstr>Brandy!Área_de_impresión</vt:lpstr>
      <vt:lpstr>Cervezas!Área_de_impresión</vt:lpstr>
      <vt:lpstr>'Cervezas CAlcohol'!Área_de_impresión</vt:lpstr>
      <vt:lpstr>'Cervezas SIN Alcohol '!Área_de_impresión</vt:lpstr>
      <vt:lpstr>Colas!Área_de_impresión</vt:lpstr>
      <vt:lpstr>Conclusiones!Área_de_impresión</vt:lpstr>
      <vt:lpstr>Definiciones!Área_de_impresión</vt:lpstr>
      <vt:lpstr>Energéticas!Área_de_impresión</vt:lpstr>
      <vt:lpstr>Espumosos!Área_de_impresión</vt:lpstr>
      <vt:lpstr>'Factores de Conversion'!Área_de_impresión</vt:lpstr>
      <vt:lpstr>'Frutas con gas'!Área_de_impresión</vt:lpstr>
      <vt:lpstr>'Frutas SIN gas'!Área_de_impresión</vt:lpstr>
      <vt:lpstr>Gaseosas!Área_de_impresión</vt:lpstr>
      <vt:lpstr>Ginebra!Área_de_impresión</vt:lpstr>
      <vt:lpstr>Indice!Área_de_impresión</vt:lpstr>
      <vt:lpstr>Isotonicas!Área_de_impresión</vt:lpstr>
      <vt:lpstr>Mixers!Área_de_impresión</vt:lpstr>
      <vt:lpstr>Otras!Área_de_impresión</vt:lpstr>
      <vt:lpstr>Otros!Área_de_impresión</vt:lpstr>
      <vt:lpstr>'Resumen Fuera y Dentro'!Área_de_impresión</vt:lpstr>
      <vt:lpstr>Ron!Área_de_impresión</vt:lpstr>
      <vt:lpstr>Sidra!Área_de_impresión</vt:lpstr>
      <vt:lpstr>'Tinto de Verano'!Área_de_impresión</vt:lpstr>
      <vt:lpstr>'Total Bebidas Frías Global'!Área_de_impresión</vt:lpstr>
      <vt:lpstr>V.Blanco!Área_de_impresión</vt:lpstr>
      <vt:lpstr>V.Rosado!Área_de_impresión</vt:lpstr>
      <vt:lpstr>V.Tinto!Área_de_impresión</vt:lpstr>
      <vt:lpstr>Vino!Área_de_impresión</vt:lpstr>
      <vt:lpstr>'Vinos y Derivados'!Área_de_impresión</vt:lpstr>
      <vt:lpstr>Whisky!Área_de_impresión</vt:lpstr>
      <vt:lpstr>'Zumo+Leche'!Área_de_impresión</vt:lpstr>
      <vt:lpstr>Zumos!Área_de_impresión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Sanchez</dc:creator>
  <cp:lastModifiedBy>Sánchez Alconada, Juan Carlos</cp:lastModifiedBy>
  <cp:lastPrinted>2016-03-03T09:03:04Z</cp:lastPrinted>
  <dcterms:created xsi:type="dcterms:W3CDTF">2014-11-25T21:41:33Z</dcterms:created>
  <dcterms:modified xsi:type="dcterms:W3CDTF">2021-04-27T11:20:58Z</dcterms:modified>
</cp:coreProperties>
</file>