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50" windowHeight="5025" firstSheet="11" activeTab="17"/>
  </bookViews>
  <sheets>
    <sheet name="33.1" sheetId="1" r:id="rId1"/>
    <sheet name="33.2" sheetId="2" r:id="rId2"/>
    <sheet name="33.3" sheetId="3" r:id="rId3"/>
    <sheet name="33.4" sheetId="4" r:id="rId4"/>
    <sheet name="33.5" sheetId="5" r:id="rId5"/>
    <sheet name="33.6" sheetId="6" r:id="rId6"/>
    <sheet name="33.7" sheetId="7" r:id="rId7"/>
    <sheet name="33.8" sheetId="8" r:id="rId8"/>
    <sheet name="33.9" sheetId="9" r:id="rId9"/>
    <sheet name="33.10" sheetId="10" r:id="rId10"/>
    <sheet name="33.11" sheetId="11" r:id="rId11"/>
    <sheet name="33.12" sheetId="12" r:id="rId12"/>
    <sheet name="33.13" sheetId="13" r:id="rId13"/>
    <sheet name="33.14" sheetId="14" r:id="rId14"/>
    <sheet name="33.15" sheetId="15" r:id="rId15"/>
    <sheet name="33.16" sheetId="16" r:id="rId16"/>
    <sheet name="33.17" sheetId="17" r:id="rId17"/>
    <sheet name="33.18" sheetId="18" r:id="rId18"/>
    <sheet name="33.19" sheetId="19" r:id="rId19"/>
    <sheet name="33.20" sheetId="20" r:id="rId20"/>
    <sheet name="33.21" sheetId="21" r:id="rId21"/>
    <sheet name="33.22" sheetId="22" r:id="rId22"/>
    <sheet name="33.23" sheetId="23" r:id="rId23"/>
    <sheet name="33.24" sheetId="24" r:id="rId24"/>
    <sheet name="33.25" sheetId="25" r:id="rId25"/>
    <sheet name="33.26" sheetId="26" r:id="rId26"/>
    <sheet name="33.27" sheetId="27" r:id="rId27"/>
    <sheet name="33.28" sheetId="28" r:id="rId28"/>
    <sheet name="33.29" sheetId="29" r:id="rId29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A" localSheetId="11">#REF!</definedName>
    <definedName name="\A" localSheetId="12">#REF!</definedName>
    <definedName name="\A">#REF!</definedName>
    <definedName name="\B" localSheetId="11">#REF!</definedName>
    <definedName name="\B" localSheetId="12">#REF!</definedName>
    <definedName name="\B">#REF!</definedName>
    <definedName name="\C" localSheetId="11">#REF!</definedName>
    <definedName name="\C" localSheetId="12">#REF!</definedName>
    <definedName name="\C">#REF!</definedName>
    <definedName name="\D" localSheetId="11">'[13]19.11-12'!$B$51</definedName>
    <definedName name="\D" localSheetId="12">'[13]19.11-12'!$B$51</definedName>
    <definedName name="\D">'[5]19.11-12'!$B$51</definedName>
    <definedName name="\G" localSheetId="11">#REF!</definedName>
    <definedName name="\G" localSheetId="12">#REF!</definedName>
    <definedName name="\G">#REF!</definedName>
    <definedName name="\I" localSheetId="11">#REF!</definedName>
    <definedName name="\I" localSheetId="12">#REF!</definedName>
    <definedName name="\I">#REF!</definedName>
    <definedName name="\L" localSheetId="11">'[13]19.11-12'!$B$53</definedName>
    <definedName name="\L" localSheetId="12">'[13]19.11-12'!$B$53</definedName>
    <definedName name="\L">'[5]19.11-12'!$B$53</definedName>
    <definedName name="\N" localSheetId="11">#REF!</definedName>
    <definedName name="\N" localSheetId="12">#REF!</definedName>
    <definedName name="\N">#REF!</definedName>
    <definedName name="\T" localSheetId="11">'[12]GANADE10'!$B$90</definedName>
    <definedName name="\T" localSheetId="12">'[12]GANADE10'!$B$90</definedName>
    <definedName name="\T">'[4]GANADE10'!$B$90</definedName>
    <definedName name="__123Graph_A" localSheetId="11" hidden="1">'[13]19.14-15'!$B$34:$B$37</definedName>
    <definedName name="__123Graph_A" localSheetId="12" hidden="1">'[13]19.14-15'!$B$34:$B$37</definedName>
    <definedName name="__123Graph_A" hidden="1">'[5]19.14-15'!$B$34:$B$37</definedName>
    <definedName name="__123Graph_ACurrent" localSheetId="11" hidden="1">'[13]19.14-15'!$B$34:$B$37</definedName>
    <definedName name="__123Graph_ACurrent" localSheetId="12" hidden="1">'[13]19.14-15'!$B$34:$B$37</definedName>
    <definedName name="__123Graph_ACurrent" hidden="1">'[5]19.14-15'!$B$34:$B$37</definedName>
    <definedName name="__123Graph_AGrßfico1" localSheetId="11" hidden="1">'[13]19.14-15'!$B$34:$B$37</definedName>
    <definedName name="__123Graph_AGrßfico1" localSheetId="12" hidden="1">'[13]19.14-15'!$B$34:$B$37</definedName>
    <definedName name="__123Graph_AGrßfico1" hidden="1">'[5]19.14-15'!$B$34:$B$37</definedName>
    <definedName name="__123Graph_B" localSheetId="11" hidden="1">'[9]p122'!#REF!</definedName>
    <definedName name="__123Graph_B" localSheetId="12" hidden="1">'[9]p122'!#REF!</definedName>
    <definedName name="__123Graph_B" hidden="1">'[1]p122'!#REF!</definedName>
    <definedName name="__123Graph_BCurrent" localSheetId="11" hidden="1">'[13]19.14-15'!#REF!</definedName>
    <definedName name="__123Graph_BCurrent" localSheetId="12" hidden="1">'[13]19.14-15'!#REF!</definedName>
    <definedName name="__123Graph_BCurrent" hidden="1">'[5]19.14-15'!#REF!</definedName>
    <definedName name="__123Graph_BGrßfico1" localSheetId="11" hidden="1">'[13]19.14-15'!#REF!</definedName>
    <definedName name="__123Graph_BGrßfico1" localSheetId="12" hidden="1">'[13]19.14-15'!#REF!</definedName>
    <definedName name="__123Graph_BGrßfico1" hidden="1">'[5]19.14-15'!#REF!</definedName>
    <definedName name="__123Graph_C" localSheetId="11" hidden="1">'[13]19.14-15'!$C$34:$C$37</definedName>
    <definedName name="__123Graph_C" localSheetId="12" hidden="1">'[13]19.14-15'!$C$34:$C$37</definedName>
    <definedName name="__123Graph_C" hidden="1">'[5]19.14-15'!$C$34:$C$37</definedName>
    <definedName name="__123Graph_CCurrent" localSheetId="11" hidden="1">'[13]19.14-15'!$C$34:$C$37</definedName>
    <definedName name="__123Graph_CCurrent" localSheetId="12" hidden="1">'[13]19.14-15'!$C$34:$C$37</definedName>
    <definedName name="__123Graph_CCurrent" hidden="1">'[5]19.14-15'!$C$34:$C$37</definedName>
    <definedName name="__123Graph_CGrßfico1" localSheetId="11" hidden="1">'[13]19.14-15'!$C$34:$C$37</definedName>
    <definedName name="__123Graph_CGrßfico1" localSheetId="12" hidden="1">'[13]19.14-15'!$C$34:$C$37</definedName>
    <definedName name="__123Graph_CGrßfico1" hidden="1">'[5]19.14-15'!$C$34:$C$37</definedName>
    <definedName name="__123Graph_D" localSheetId="11" hidden="1">'[9]p122'!#REF!</definedName>
    <definedName name="__123Graph_D" localSheetId="12" hidden="1">'[9]p122'!#REF!</definedName>
    <definedName name="__123Graph_D" hidden="1">'[1]p122'!#REF!</definedName>
    <definedName name="__123Graph_DCurrent" localSheetId="11" hidden="1">'[13]19.14-15'!#REF!</definedName>
    <definedName name="__123Graph_DCurrent" localSheetId="12" hidden="1">'[13]19.14-15'!#REF!</definedName>
    <definedName name="__123Graph_DCurrent" hidden="1">'[5]19.14-15'!#REF!</definedName>
    <definedName name="__123Graph_DGrßfico1" localSheetId="11" hidden="1">'[13]19.14-15'!#REF!</definedName>
    <definedName name="__123Graph_DGrßfico1" localSheetId="12" hidden="1">'[13]19.14-15'!#REF!</definedName>
    <definedName name="__123Graph_DGrßfico1" hidden="1">'[5]19.14-15'!#REF!</definedName>
    <definedName name="__123Graph_E" localSheetId="11" hidden="1">'[13]19.14-15'!$D$34:$D$37</definedName>
    <definedName name="__123Graph_E" localSheetId="12" hidden="1">'[13]19.14-15'!$D$34:$D$37</definedName>
    <definedName name="__123Graph_E" hidden="1">'[5]19.14-15'!$D$34:$D$37</definedName>
    <definedName name="__123Graph_ECurrent" localSheetId="11" hidden="1">'[13]19.14-15'!$D$34:$D$37</definedName>
    <definedName name="__123Graph_ECurrent" localSheetId="12" hidden="1">'[13]19.14-15'!$D$34:$D$37</definedName>
    <definedName name="__123Graph_ECurrent" hidden="1">'[5]19.14-15'!$D$34:$D$37</definedName>
    <definedName name="__123Graph_EGrßfico1" localSheetId="11" hidden="1">'[13]19.14-15'!$D$34:$D$37</definedName>
    <definedName name="__123Graph_EGrßfico1" localSheetId="12" hidden="1">'[13]19.14-15'!$D$34:$D$37</definedName>
    <definedName name="__123Graph_EGrßfico1" hidden="1">'[5]19.14-15'!$D$34:$D$37</definedName>
    <definedName name="__123Graph_F" localSheetId="11" hidden="1">'[9]p122'!#REF!</definedName>
    <definedName name="__123Graph_F" localSheetId="12" hidden="1">'[9]p122'!#REF!</definedName>
    <definedName name="__123Graph_F" hidden="1">'[1]p122'!#REF!</definedName>
    <definedName name="__123Graph_FCurrent" localSheetId="11" hidden="1">'[13]19.14-15'!#REF!</definedName>
    <definedName name="__123Graph_FCurrent" localSheetId="12" hidden="1">'[13]19.14-15'!#REF!</definedName>
    <definedName name="__123Graph_FCurrent" hidden="1">'[5]19.14-15'!#REF!</definedName>
    <definedName name="__123Graph_FGrßfico1" localSheetId="11" hidden="1">'[13]19.14-15'!#REF!</definedName>
    <definedName name="__123Graph_FGrßfico1" localSheetId="12" hidden="1">'[13]19.14-15'!#REF!</definedName>
    <definedName name="__123Graph_FGrßfico1" hidden="1">'[5]19.14-15'!#REF!</definedName>
    <definedName name="__123Graph_X" localSheetId="11" hidden="1">'[9]p122'!#REF!</definedName>
    <definedName name="__123Graph_X" localSheetId="12" hidden="1">'[9]p122'!#REF!</definedName>
    <definedName name="__123Graph_X" hidden="1">'[1]p122'!#REF!</definedName>
    <definedName name="__123Graph_XCurrent" localSheetId="11" hidden="1">'[13]19.14-15'!#REF!</definedName>
    <definedName name="__123Graph_XCurrent" localSheetId="12" hidden="1">'[13]19.14-15'!#REF!</definedName>
    <definedName name="__123Graph_XCurrent" hidden="1">'[5]19.14-15'!#REF!</definedName>
    <definedName name="__123Graph_XGrßfico1" localSheetId="11" hidden="1">'[13]19.14-15'!#REF!</definedName>
    <definedName name="__123Graph_XGrßfico1" localSheetId="12" hidden="1">'[13]19.14-15'!#REF!</definedName>
    <definedName name="__123Graph_XGrßfico1" hidden="1">'[5]19.14-15'!#REF!</definedName>
    <definedName name="A_impresión_IM" localSheetId="11">#REF!</definedName>
    <definedName name="A_impresión_IM" localSheetId="12">#REF!</definedName>
    <definedName name="A_impresión_IM">#REF!</definedName>
    <definedName name="alk" localSheetId="11">'[13]19.11-12'!$B$53</definedName>
    <definedName name="alk" localSheetId="12">'[13]19.11-12'!$B$53</definedName>
    <definedName name="alk">'[5]19.11-12'!$B$53</definedName>
    <definedName name="_xlnm.Print_Area" localSheetId="0">'33.1'!$A$1:$H$27</definedName>
    <definedName name="_xlnm.Print_Area" localSheetId="9">'33.10'!$A$1:$I$23</definedName>
    <definedName name="_xlnm.Print_Area" localSheetId="10">'33.11'!$A$1:$G$24</definedName>
    <definedName name="_xlnm.Print_Area" localSheetId="11">'33.12'!$A$1:$U$35</definedName>
    <definedName name="_xlnm.Print_Area" localSheetId="12">'33.13'!$A$1:$U$36</definedName>
    <definedName name="_xlnm.Print_Area" localSheetId="13">'33.14'!$A$1:$H$25</definedName>
    <definedName name="_xlnm.Print_Area" localSheetId="14">'33.15'!$A$1:$G$22</definedName>
    <definedName name="_xlnm.Print_Area" localSheetId="15">'33.16'!$A$1:$J$22</definedName>
    <definedName name="_xlnm.Print_Area" localSheetId="16">'33.17'!$A$1:$J$22</definedName>
    <definedName name="_xlnm.Print_Area" localSheetId="17">'33.18'!$A$1:$J$20</definedName>
    <definedName name="_xlnm.Print_Area" localSheetId="18">'33.19'!$A$1:$H$21</definedName>
    <definedName name="_xlnm.Print_Area" localSheetId="1">'33.2'!$A$1:$G$26</definedName>
    <definedName name="_xlnm.Print_Area" localSheetId="19">'33.20'!$A$1:$L$56</definedName>
    <definedName name="_xlnm.Print_Area" localSheetId="20">'33.21'!$A$1:$K$43</definedName>
    <definedName name="_xlnm.Print_Area" localSheetId="21">'33.22'!$A$1:$I$23</definedName>
    <definedName name="_xlnm.Print_Area" localSheetId="22">'33.23'!$A$1:$F$22</definedName>
    <definedName name="_xlnm.Print_Area" localSheetId="23">'33.24'!$A$1:$E$38</definedName>
    <definedName name="_xlnm.Print_Area" localSheetId="24">'33.25'!$A$1:$F$30</definedName>
    <definedName name="_xlnm.Print_Area" localSheetId="25">'33.26'!$A$1:$F$30</definedName>
    <definedName name="_xlnm.Print_Area" localSheetId="26">'33.27'!$A$1:$F$29</definedName>
    <definedName name="_xlnm.Print_Area" localSheetId="27">'33.28'!$A:$IV</definedName>
    <definedName name="_xlnm.Print_Area" localSheetId="28">'33.29'!$A$1:$I$55</definedName>
    <definedName name="_xlnm.Print_Area" localSheetId="2">'33.3'!$A$1:$G$23</definedName>
    <definedName name="_xlnm.Print_Area" localSheetId="3">'33.4'!$A$1:$L$27</definedName>
    <definedName name="_xlnm.Print_Area" localSheetId="4">'33.5'!$A$1:$L$24</definedName>
    <definedName name="_xlnm.Print_Area" localSheetId="5">'33.6'!$A$1:$L$22</definedName>
    <definedName name="_xlnm.Print_Area" localSheetId="6">'33.7'!$A$1:$H$24</definedName>
    <definedName name="_xlnm.Print_Area" localSheetId="7">'33.8'!$A$1:$N$63</definedName>
    <definedName name="_xlnm.Print_Area" localSheetId="8">'33.9'!$A$1:$L$64</definedName>
    <definedName name="GUION" localSheetId="11">#REF!</definedName>
    <definedName name="GUION" localSheetId="12">#REF!</definedName>
    <definedName name="GUION">#REF!</definedName>
    <definedName name="Imprimir_área_IM" localSheetId="11">#REF!</definedName>
    <definedName name="Imprimir_área_IM" localSheetId="12">#REF!</definedName>
    <definedName name="Imprimir_área_IM">#REF!</definedName>
    <definedName name="p421" localSheetId="11">'[14]CARNE1'!$B$44</definedName>
    <definedName name="p421" localSheetId="12">'[14]CARNE1'!$B$44</definedName>
    <definedName name="p421">'[6]CARNE1'!$B$44</definedName>
    <definedName name="p431" localSheetId="11" hidden="1">'[14]CARNE7'!$G$11:$G$93</definedName>
    <definedName name="p431" localSheetId="12" hidden="1">'[14]CARNE7'!$G$11:$G$93</definedName>
    <definedName name="p431" hidden="1">'[6]CARNE7'!$G$11:$G$93</definedName>
    <definedName name="PEP" localSheetId="11">'[15]GANADE1'!$B$79</definedName>
    <definedName name="PEP" localSheetId="12">'[15]GANADE1'!$B$79</definedName>
    <definedName name="PEP">'[7]GANADE1'!$B$79</definedName>
    <definedName name="PEP1" localSheetId="11">'[16]19.11-12'!$B$51</definedName>
    <definedName name="PEP1" localSheetId="12">'[16]19.11-12'!$B$51</definedName>
    <definedName name="PEP1">'[8]19.11-12'!$B$51</definedName>
    <definedName name="PEP2" localSheetId="11">'[15]GANADE1'!$B$75</definedName>
    <definedName name="PEP2" localSheetId="12">'[15]GANADE1'!$B$75</definedName>
    <definedName name="PEP2">'[7]GANADE1'!$B$75</definedName>
    <definedName name="PEP3" localSheetId="11">'[16]19.11-12'!$B$53</definedName>
    <definedName name="PEP3" localSheetId="12">'[16]19.11-12'!$B$53</definedName>
    <definedName name="PEP3">'[8]19.11-12'!$B$53</definedName>
    <definedName name="PEP4" localSheetId="11" hidden="1">'[16]19.14-15'!$B$34:$B$37</definedName>
    <definedName name="PEP4" localSheetId="12" hidden="1">'[16]19.14-15'!$B$34:$B$37</definedName>
    <definedName name="PEP4" hidden="1">'[8]19.14-15'!$B$34:$B$37</definedName>
    <definedName name="PP1" localSheetId="11">'[15]GANADE1'!$B$77</definedName>
    <definedName name="PP1" localSheetId="12">'[15]GANADE1'!$B$77</definedName>
    <definedName name="PP1">'[7]GANADE1'!$B$77</definedName>
    <definedName name="PP10" localSheetId="11" hidden="1">'[16]19.14-15'!$C$34:$C$37</definedName>
    <definedName name="PP10" localSheetId="12" hidden="1">'[16]19.14-15'!$C$34:$C$37</definedName>
    <definedName name="PP10" hidden="1">'[8]19.14-15'!$C$34:$C$37</definedName>
    <definedName name="PP11" localSheetId="11" hidden="1">'[16]19.14-15'!$C$34:$C$37</definedName>
    <definedName name="PP11" localSheetId="12" hidden="1">'[16]19.14-15'!$C$34:$C$37</definedName>
    <definedName name="PP11" hidden="1">'[8]19.14-15'!$C$34:$C$37</definedName>
    <definedName name="PP12" localSheetId="11" hidden="1">'[16]19.14-15'!$C$34:$C$37</definedName>
    <definedName name="PP12" localSheetId="12" hidden="1">'[16]19.14-15'!$C$34:$C$37</definedName>
    <definedName name="PP12" hidden="1">'[8]19.14-15'!$C$34:$C$37</definedName>
    <definedName name="PP13" localSheetId="11" hidden="1">'[16]19.14-15'!#REF!</definedName>
    <definedName name="PP13" localSheetId="12" hidden="1">'[16]19.14-15'!#REF!</definedName>
    <definedName name="PP13" hidden="1">'[8]19.14-15'!#REF!</definedName>
    <definedName name="PP14" localSheetId="11" hidden="1">'[16]19.14-15'!#REF!</definedName>
    <definedName name="PP14" localSheetId="12" hidden="1">'[16]19.14-15'!#REF!</definedName>
    <definedName name="PP14" hidden="1">'[8]19.14-15'!#REF!</definedName>
    <definedName name="PP15" localSheetId="11" hidden="1">'[16]19.14-15'!#REF!</definedName>
    <definedName name="PP15" localSheetId="12" hidden="1">'[16]19.14-15'!#REF!</definedName>
    <definedName name="PP15" hidden="1">'[8]19.14-15'!#REF!</definedName>
    <definedName name="PP16" localSheetId="11" hidden="1">'[16]19.14-15'!$D$34:$D$37</definedName>
    <definedName name="PP16" localSheetId="12" hidden="1">'[16]19.14-15'!$D$34:$D$37</definedName>
    <definedName name="PP16" hidden="1">'[8]19.14-15'!$D$34:$D$37</definedName>
    <definedName name="PP17" localSheetId="11" hidden="1">'[16]19.14-15'!$D$34:$D$37</definedName>
    <definedName name="PP17" localSheetId="12" hidden="1">'[16]19.14-15'!$D$34:$D$37</definedName>
    <definedName name="PP17" hidden="1">'[8]19.14-15'!$D$34:$D$37</definedName>
    <definedName name="pp18" localSheetId="11" hidden="1">'[16]19.14-15'!$D$34:$D$37</definedName>
    <definedName name="pp18" localSheetId="12" hidden="1">'[16]19.14-15'!$D$34:$D$37</definedName>
    <definedName name="pp18" hidden="1">'[8]19.14-15'!$D$34:$D$37</definedName>
    <definedName name="pp19" localSheetId="11" hidden="1">'[16]19.14-15'!#REF!</definedName>
    <definedName name="pp19" localSheetId="12" hidden="1">'[16]19.14-15'!#REF!</definedName>
    <definedName name="pp19" hidden="1">'[8]19.14-15'!#REF!</definedName>
    <definedName name="PP2" localSheetId="11">'[16]19.22'!#REF!</definedName>
    <definedName name="PP2" localSheetId="12">'[16]19.22'!#REF!</definedName>
    <definedName name="PP2">'[8]19.22'!#REF!</definedName>
    <definedName name="PP20" localSheetId="11" hidden="1">'[16]19.14-15'!#REF!</definedName>
    <definedName name="PP20" localSheetId="12" hidden="1">'[16]19.14-15'!#REF!</definedName>
    <definedName name="PP20" hidden="1">'[8]19.14-15'!#REF!</definedName>
    <definedName name="PP21" localSheetId="11" hidden="1">'[16]19.14-15'!#REF!</definedName>
    <definedName name="PP21" localSheetId="12" hidden="1">'[16]19.14-15'!#REF!</definedName>
    <definedName name="PP21" hidden="1">'[8]19.14-15'!#REF!</definedName>
    <definedName name="PP22" localSheetId="11" hidden="1">'[16]19.14-15'!#REF!</definedName>
    <definedName name="PP22" localSheetId="12" hidden="1">'[16]19.14-15'!#REF!</definedName>
    <definedName name="PP22" hidden="1">'[8]19.14-15'!#REF!</definedName>
    <definedName name="pp23" localSheetId="11" hidden="1">'[16]19.14-15'!#REF!</definedName>
    <definedName name="pp23" localSheetId="12" hidden="1">'[16]19.14-15'!#REF!</definedName>
    <definedName name="pp23" hidden="1">'[8]19.14-15'!#REF!</definedName>
    <definedName name="pp24" localSheetId="11" hidden="1">'[16]19.14-15'!#REF!</definedName>
    <definedName name="pp24" localSheetId="12" hidden="1">'[16]19.14-15'!#REF!</definedName>
    <definedName name="pp24" hidden="1">'[8]19.14-15'!#REF!</definedName>
    <definedName name="pp25" localSheetId="11" hidden="1">'[16]19.14-15'!#REF!</definedName>
    <definedName name="pp25" localSheetId="12" hidden="1">'[16]19.14-15'!#REF!</definedName>
    <definedName name="pp25" hidden="1">'[8]19.14-15'!#REF!</definedName>
    <definedName name="pp26" localSheetId="11" hidden="1">'[16]19.14-15'!#REF!</definedName>
    <definedName name="pp26" localSheetId="12" hidden="1">'[16]19.14-15'!#REF!</definedName>
    <definedName name="pp26" hidden="1">'[8]19.14-15'!#REF!</definedName>
    <definedName name="pp27" localSheetId="11" hidden="1">'[16]19.14-15'!#REF!</definedName>
    <definedName name="pp27" localSheetId="12" hidden="1">'[16]19.14-15'!#REF!</definedName>
    <definedName name="pp27" hidden="1">'[8]19.14-15'!#REF!</definedName>
    <definedName name="PP3" localSheetId="11">'[15]GANADE1'!$B$79</definedName>
    <definedName name="PP3" localSheetId="12">'[15]GANADE1'!$B$79</definedName>
    <definedName name="PP3">'[7]GANADE1'!$B$79</definedName>
    <definedName name="PP4" localSheetId="11">'[16]19.11-12'!$B$51</definedName>
    <definedName name="PP4" localSheetId="12">'[16]19.11-12'!$B$51</definedName>
    <definedName name="PP4">'[8]19.11-12'!$B$51</definedName>
    <definedName name="PP5" localSheetId="11" hidden="1">'[16]19.14-15'!$B$34:$B$37</definedName>
    <definedName name="PP5" localSheetId="12" hidden="1">'[16]19.14-15'!$B$34:$B$37</definedName>
    <definedName name="PP5" hidden="1">'[8]19.14-15'!$B$34:$B$37</definedName>
    <definedName name="PP6" localSheetId="11" hidden="1">'[16]19.14-15'!$B$34:$B$37</definedName>
    <definedName name="PP6" localSheetId="12" hidden="1">'[16]19.14-15'!$B$34:$B$37</definedName>
    <definedName name="PP6" hidden="1">'[8]19.14-15'!$B$34:$B$37</definedName>
    <definedName name="PP7" localSheetId="11" hidden="1">'[16]19.14-15'!#REF!</definedName>
    <definedName name="PP7" localSheetId="12" hidden="1">'[16]19.14-15'!#REF!</definedName>
    <definedName name="PP7" hidden="1">'[8]19.14-15'!#REF!</definedName>
    <definedName name="PP8" localSheetId="11" hidden="1">'[16]19.14-15'!#REF!</definedName>
    <definedName name="PP8" localSheetId="12" hidden="1">'[16]19.14-15'!#REF!</definedName>
    <definedName name="PP8" hidden="1">'[8]19.14-15'!#REF!</definedName>
    <definedName name="PP9" localSheetId="11" hidden="1">'[16]19.14-15'!#REF!</definedName>
    <definedName name="PP9" localSheetId="12" hidden="1">'[16]19.14-15'!#REF!</definedName>
    <definedName name="PP9" hidden="1">'[8]19.14-15'!#REF!</definedName>
    <definedName name="RUTINA" localSheetId="11">#REF!</definedName>
    <definedName name="RUTINA" localSheetId="12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<sst xmlns="http://schemas.openxmlformats.org/spreadsheetml/2006/main" count="1022" uniqueCount="332">
  <si>
    <t>Valores Corrientes a Precios Básicos</t>
  </si>
  <si>
    <t>Millones de Euros</t>
  </si>
  <si>
    <t>Años</t>
  </si>
  <si>
    <t>Producción</t>
  </si>
  <si>
    <t>de la Rama</t>
  </si>
  <si>
    <t>Vegetal</t>
  </si>
  <si>
    <t>Animal</t>
  </si>
  <si>
    <t>de Servicios</t>
  </si>
  <si>
    <t>Agrarios</t>
  </si>
  <si>
    <t>Actividades</t>
  </si>
  <si>
    <t>Secundarias</t>
  </si>
  <si>
    <t>No Agrarias</t>
  </si>
  <si>
    <t>No Separables</t>
  </si>
  <si>
    <t>Estructura en %</t>
  </si>
  <si>
    <t>Valores Constandes de 1995 a Precios Básicos</t>
  </si>
  <si>
    <t>Servicios</t>
  </si>
  <si>
    <t>Total</t>
  </si>
  <si>
    <t>Consumos</t>
  </si>
  <si>
    <t>Intermedios</t>
  </si>
  <si>
    <t xml:space="preserve">Semillas y </t>
  </si>
  <si>
    <t>Plantones</t>
  </si>
  <si>
    <t>Energia;</t>
  </si>
  <si>
    <t>Lubricantes</t>
  </si>
  <si>
    <t>Abonos</t>
  </si>
  <si>
    <t>Fitosanitarios</t>
  </si>
  <si>
    <t>Productos</t>
  </si>
  <si>
    <t>Gastos</t>
  </si>
  <si>
    <t>Veterinarios</t>
  </si>
  <si>
    <t>Piensos</t>
  </si>
  <si>
    <t>Mantenimiento</t>
  </si>
  <si>
    <t>de</t>
  </si>
  <si>
    <t>Material</t>
  </si>
  <si>
    <t>Edificios</t>
  </si>
  <si>
    <t>Agrícolas</t>
  </si>
  <si>
    <t>Otros</t>
  </si>
  <si>
    <t>Bienes</t>
  </si>
  <si>
    <t>y Servicios</t>
  </si>
  <si>
    <t>Valores Constantes de 1995 a Precios Básicos</t>
  </si>
  <si>
    <t>Rama</t>
  </si>
  <si>
    <t>Agraria</t>
  </si>
  <si>
    <t>Valor</t>
  </si>
  <si>
    <t>Añadido</t>
  </si>
  <si>
    <t>Bruto</t>
  </si>
  <si>
    <t>Amortizaciones</t>
  </si>
  <si>
    <t>Otras</t>
  </si>
  <si>
    <t>Subvenciones</t>
  </si>
  <si>
    <t>Impuestos</t>
  </si>
  <si>
    <t>Renta</t>
  </si>
  <si>
    <t>1999(P)</t>
  </si>
  <si>
    <t>A.- PRODUCCION RAMA AGRARIA</t>
  </si>
  <si>
    <t xml:space="preserve">PRODUCCION VEGETAL </t>
  </si>
  <si>
    <t xml:space="preserve">   1  Cereales</t>
  </si>
  <si>
    <t xml:space="preserve">   2  Plantas Industriales (1)</t>
  </si>
  <si>
    <t xml:space="preserve">   3  Plantas Forrajeras</t>
  </si>
  <si>
    <t xml:space="preserve">   4  Hortalizas (2) </t>
  </si>
  <si>
    <t xml:space="preserve">   5  Patata</t>
  </si>
  <si>
    <t xml:space="preserve">   6  Frutas (3)</t>
  </si>
  <si>
    <t xml:space="preserve">   7  Vino y mosto</t>
  </si>
  <si>
    <t xml:space="preserve">   8  Aceite de oliva</t>
  </si>
  <si>
    <t xml:space="preserve">   9  Otros</t>
  </si>
  <si>
    <t>PRODUCCION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</si>
  <si>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</si>
  <si>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</si>
  <si>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</si>
  <si>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</si>
  <si>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</si>
  <si>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</si>
  <si>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</si>
  <si>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</si>
  <si>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</si>
  <si>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</si>
  <si>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</si>
  <si>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PRODUCCION DE SERVICIOS</t>
  </si>
  <si>
    <t>ACTIVIDADES SECUND. NO AGRARIAS NO SEPARABLES</t>
  </si>
  <si>
    <t>B.-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</si>
  <si>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</si>
  <si>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</si>
  <si>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</si>
  <si>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</si>
  <si>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</si>
  <si>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</si>
  <si>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</si>
  <si>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</si>
  <si>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</si>
  <si>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</si>
  <si>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C=(A-B) VALOR AÑADIDO BRUTO </t>
  </si>
  <si>
    <t>D.- AMORTIZACIONES</t>
  </si>
  <si>
    <t xml:space="preserve">E.- OTRAS SUBVENCIONES </t>
  </si>
  <si>
    <t>F.- OTROS IMPUESTOS</t>
  </si>
  <si>
    <t>G = (C-D+E-F)  RENTA AGRARIA</t>
  </si>
  <si>
    <t>(P) Provisional</t>
  </si>
  <si>
    <t>(1) Incluye: Remolacha, Tabaco, Algodón, Girasol y otras. Tambien se  incluyen las leguminosas grano</t>
  </si>
  <si>
    <t>(2) Incluye: Flores y plantas de vivero</t>
  </si>
  <si>
    <t>(3) Incluye: Frutas frescas, Cítricos, Frutas tropicales, Uvas y Aceitunas</t>
  </si>
  <si>
    <t xml:space="preserve">G = (C-D) VALOR ANADIDO NETO  </t>
  </si>
  <si>
    <t>Neto</t>
  </si>
  <si>
    <t>Remuneración</t>
  </si>
  <si>
    <t>de Asalarioados</t>
  </si>
  <si>
    <t xml:space="preserve">Otras </t>
  </si>
  <si>
    <t>Excedente</t>
  </si>
  <si>
    <t>de Explotación</t>
  </si>
  <si>
    <t>Alquileres y</t>
  </si>
  <si>
    <t>Cánones de</t>
  </si>
  <si>
    <t>Arrendamiento</t>
  </si>
  <si>
    <t>Intereses</t>
  </si>
  <si>
    <t>Pagados</t>
  </si>
  <si>
    <t>Recibidos</t>
  </si>
  <si>
    <t>Empresarial</t>
  </si>
  <si>
    <t>FBCF en Plantaciones</t>
  </si>
  <si>
    <t>FBCF en Animales</t>
  </si>
  <si>
    <t>FBCF en Material</t>
  </si>
  <si>
    <t xml:space="preserve"> FBCF en Maquinaria y otros bienes de Equipo</t>
  </si>
  <si>
    <t xml:space="preserve"> FBCF en Material de Transporte</t>
  </si>
  <si>
    <t>FBCF en Edificios</t>
  </si>
  <si>
    <t xml:space="preserve"> FBCF en edificios de explotación(no residenciales)</t>
  </si>
  <si>
    <t xml:space="preserve"> FBCF en Otras obras excepto mejoras de tierras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</si>
  <si>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</si>
  <si>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</si>
  <si>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</si>
  <si>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</si>
  <si>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</si>
  <si>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VARIACIÓN DE EXISTENCIAS</t>
  </si>
  <si>
    <t>TRANFERENCIAS DE CAPITAL</t>
  </si>
  <si>
    <t>Ayudas a la inversión</t>
  </si>
  <si>
    <t>Otras transferencias de capital</t>
  </si>
  <si>
    <t>Madera</t>
  </si>
  <si>
    <t>Leña</t>
  </si>
  <si>
    <t>Forestales</t>
  </si>
  <si>
    <t>No Forestales</t>
  </si>
  <si>
    <t>de Material</t>
  </si>
  <si>
    <t>de Edificios</t>
  </si>
  <si>
    <t>Forestal</t>
  </si>
  <si>
    <t>1991</t>
  </si>
  <si>
    <t>1992</t>
  </si>
  <si>
    <t>1993</t>
  </si>
  <si>
    <t>1994</t>
  </si>
  <si>
    <t>1995</t>
  </si>
  <si>
    <t>1996</t>
  </si>
  <si>
    <t>1997</t>
  </si>
  <si>
    <t>1998</t>
  </si>
  <si>
    <t>1.-MADERA DE CONIFERAS</t>
  </si>
  <si>
    <t>Madera Larga</t>
  </si>
  <si>
    <t>Madera Apilada</t>
  </si>
  <si>
    <t>Las demás</t>
  </si>
  <si>
    <t>2.-MADERA DE FRONDOSAS</t>
  </si>
  <si>
    <t>3.-LEÑA</t>
  </si>
  <si>
    <t>Leña de Coniferas</t>
  </si>
  <si>
    <t>Leña de Frondosas</t>
  </si>
  <si>
    <t>4.-OTROS PRODUCTOS</t>
  </si>
  <si>
    <t>Corcho</t>
  </si>
  <si>
    <t>Forestación</t>
  </si>
  <si>
    <t>Otros Productos</t>
  </si>
  <si>
    <t xml:space="preserve">6.-PRODUCCION DE SERVICIOS </t>
  </si>
  <si>
    <t>7.-PRODUCCIÓN FORESTAL(5+6)</t>
  </si>
  <si>
    <t>8.-ACTIVIDADES SECUNDARIAS</t>
  </si>
  <si>
    <t xml:space="preserve">    NO FORESTALES(NO SEPARABLES)</t>
  </si>
  <si>
    <t>Transformación de productos</t>
  </si>
  <si>
    <t>Otras actividades</t>
  </si>
  <si>
    <t>10.-CONSUMOS INTERMEDIOS TOTALES</t>
  </si>
  <si>
    <t>Energía; Lubricantes</t>
  </si>
  <si>
    <t>Productos fitosanitarios</t>
  </si>
  <si>
    <t>Mantenimiento de material</t>
  </si>
  <si>
    <t>Mantenimiento de edificios</t>
  </si>
  <si>
    <t>Servicios forestales</t>
  </si>
  <si>
    <t>Otros bienes y servicios</t>
  </si>
  <si>
    <t>12.-CONSUMO DE CAPITAL FIJO</t>
  </si>
  <si>
    <t>Bienes de Equipo</t>
  </si>
  <si>
    <t>Construcciones</t>
  </si>
  <si>
    <t>14.-REMUNERACIÓN DE ASALARIADOS</t>
  </si>
  <si>
    <t>15.-OTRO IMPUESTOS SOBRE LA PRODUCCIÓN</t>
  </si>
  <si>
    <t>16.-OTRAS SUBVENCIONES A LA PRODUCCIÓN</t>
  </si>
  <si>
    <t>17.-RENTA FORESTAL(13-15+16)</t>
  </si>
  <si>
    <t>19.-ARRENDAMIENTOS</t>
  </si>
  <si>
    <t>20.-INTERESES PAGADOS</t>
  </si>
  <si>
    <t>21.-INTERESES RECIBIDOS</t>
  </si>
  <si>
    <t>22.-RENTA EMPRESARIAL(18-19-20+21)</t>
  </si>
  <si>
    <t xml:space="preserve"> Valores corrientes a precios Básicos</t>
  </si>
  <si>
    <t xml:space="preserve"> Valores constantes de 1995 a precios Básicos</t>
  </si>
  <si>
    <t>2000(P)</t>
  </si>
  <si>
    <t>2001(P)</t>
  </si>
  <si>
    <t>2002(A)</t>
  </si>
  <si>
    <t>2001 (P)</t>
  </si>
  <si>
    <t>2002 (A)</t>
  </si>
  <si>
    <t>(A) Avance</t>
  </si>
  <si>
    <t>1999</t>
  </si>
  <si>
    <t>2000</t>
  </si>
  <si>
    <t>A Precios Corrientes</t>
  </si>
  <si>
    <t xml:space="preserve"> (Millones de Euros)</t>
  </si>
  <si>
    <t xml:space="preserve">        A Precios Constantes de 1995</t>
  </si>
  <si>
    <t>FBCF EN PRODUCTOS AGRARIOS</t>
  </si>
  <si>
    <t>FBCF EN PRODUCTOS NO AGRARIOS</t>
  </si>
  <si>
    <t>FORMACION BRUTA DE CAPITAL FIJO (32+33)</t>
  </si>
  <si>
    <t>FORMACION NETA DE CAPITAL FIJO (34-21)</t>
  </si>
  <si>
    <t>CONSUMO DE CAPITAL FIJO</t>
  </si>
  <si>
    <t>33.6. CONSUMOS INTERMEDIOS DE LA RAMA AGRARIA</t>
  </si>
  <si>
    <t>33.5. CONSUMOS INTERMEDIOS DE LA RAMA AGRARIA</t>
  </si>
  <si>
    <t>33.4. CONSUMOS INTERMEDIOS DE LA RAMA AGRARIA</t>
  </si>
  <si>
    <t>33.1. COMPONENTES DELA PRODUCCION DE LA RAMA AGRARIA</t>
  </si>
  <si>
    <t>33.2. COMPONENTES DELA PRODUCCION DE LA RAMA AGRARIA</t>
  </si>
  <si>
    <t>33.3. COMPONENTES DELA PRODUCCION DE LA RAMA AGRARIA</t>
  </si>
  <si>
    <t>33.7. RENTA DE LA AGRICULTURA</t>
  </si>
  <si>
    <t>33.9. CUENTA DE PRODUCCIÓN DE LA AGRICULTURA</t>
  </si>
  <si>
    <t>33.10. CUENTA DE EXPLOTACIÓN DE LA AGRICULTURA</t>
  </si>
  <si>
    <t>S/d</t>
  </si>
  <si>
    <t>33.11. CUENTA DE RENTA EMPRESARIAL DE LA AGRICULTURA</t>
  </si>
  <si>
    <t>33.12. FORMACION BRUTA DE CAPITAL FIJO</t>
  </si>
  <si>
    <t>33.13. FORMACION BRUTA DE CAPITAL FIJO</t>
  </si>
  <si>
    <t>33.14. COMPONENTES DELA PRODUCCION DE LA RAMA FORESTAL</t>
  </si>
  <si>
    <t>S/d: Sin dato</t>
  </si>
  <si>
    <t>33.16. CONSUMOS INTERMEDIOS DE LA RAMA FORESTAL</t>
  </si>
  <si>
    <t>33.22. CUENTA DE EXPLOTACIÓN FORESTAL</t>
  </si>
  <si>
    <t>MACROMAGNITUDES AGRARIAS</t>
  </si>
  <si>
    <t xml:space="preserve">33.24.  PRODUCTO INTERIOR BRUTO Y RENTA NACIONAL: Serie histórica de sus valores en la Contabilidad Nacional de España </t>
  </si>
  <si>
    <t xml:space="preserve">  Producto interior bruto</t>
  </si>
  <si>
    <t xml:space="preserve">  Porcentaje que corresponde</t>
  </si>
  <si>
    <t xml:space="preserve">  Renta nacional disponible neta</t>
  </si>
  <si>
    <t xml:space="preserve"> a precios de mercado</t>
  </si>
  <si>
    <t xml:space="preserve"> al sector agrario (*)</t>
  </si>
  <si>
    <t>a precios de mercado</t>
  </si>
  <si>
    <t>por habitante</t>
  </si>
  <si>
    <t>Millones de euros</t>
  </si>
  <si>
    <t>Euros</t>
  </si>
  <si>
    <t xml:space="preserve">   1985</t>
  </si>
  <si>
    <t xml:space="preserve">   1986</t>
  </si>
  <si>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</si>
  <si>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</si>
  <si>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</si>
  <si>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</si>
  <si>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</si>
  <si>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</si>
  <si>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</si>
  <si>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 </t>
  </si>
  <si>
    <t xml:space="preserve">   1995</t>
  </si>
  <si>
    <t xml:space="preserve">   1996</t>
  </si>
  <si>
    <t xml:space="preserve">   1997</t>
  </si>
  <si>
    <t xml:space="preserve">   1998</t>
  </si>
  <si>
    <t xml:space="preserve">   1999</t>
  </si>
  <si>
    <t xml:space="preserve">   2000 (P)</t>
  </si>
  <si>
    <t xml:space="preserve">   2001(P)</t>
  </si>
  <si>
    <t xml:space="preserve">   2002 (A)</t>
  </si>
  <si>
    <t xml:space="preserve"> (P) Estimación Provisional.</t>
  </si>
  <si>
    <t xml:space="preserve"> (A) Estimación Avance.</t>
  </si>
  <si>
    <t xml:space="preserve"> (*) Recoge la participación de las ramas agraria y pesquera.</t>
  </si>
  <si>
    <t xml:space="preserve"> Fuente: I.N.E.</t>
  </si>
  <si>
    <t xml:space="preserve">  Base 1986= 100</t>
  </si>
  <si>
    <t xml:space="preserve">  Base 1995= 100</t>
  </si>
  <si>
    <t xml:space="preserve">           consumos intermedios y renta agraria en la Unión Europea, 1998</t>
  </si>
  <si>
    <t>A precios corrientes (Millones de euros)</t>
  </si>
  <si>
    <t xml:space="preserve">Producción </t>
  </si>
  <si>
    <t>PAISES</t>
  </si>
  <si>
    <t>de la rama de la</t>
  </si>
  <si>
    <t xml:space="preserve"> vegetal</t>
  </si>
  <si>
    <t>animal</t>
  </si>
  <si>
    <t>intermedios</t>
  </si>
  <si>
    <t>Renta Agraria</t>
  </si>
  <si>
    <t>actividad agraria</t>
  </si>
  <si>
    <t xml:space="preserve"> EUR-15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</si>
  <si>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</si>
  <si>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</si>
  <si>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</si>
  <si>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</si>
  <si>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</si>
  <si>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</si>
  <si>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</si>
  <si>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</si>
  <si>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</si>
  <si>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</si>
  <si>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</si>
  <si>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</si>
  <si>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</si>
  <si>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</si>
  <si>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</si>
  <si>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Fuente: EUROSTAT. </t>
  </si>
  <si>
    <t>Sistema Europeo de Cuentas Integradas 1995 (SCN-95)</t>
  </si>
  <si>
    <t xml:space="preserve">33.25.  Datos referentes a la producción de la rama de la actividad agraria, producción vegetal, producción animal, </t>
  </si>
  <si>
    <t xml:space="preserve">           consumos intermedios y renta agraria en la Unión Europea, 1999</t>
  </si>
  <si>
    <t>Fuente: EUROSTAT</t>
  </si>
  <si>
    <t xml:space="preserve">33.26.  Datos referentes a la producción de la rama de la actividad agraria, producción vegetal, producción animal, </t>
  </si>
  <si>
    <t xml:space="preserve">           consumos intermedios y renta agraria en la Unión Europea, 2000</t>
  </si>
  <si>
    <t xml:space="preserve">33.27.  Datos referentes a la producción de la rama de la actividad agraria, producción vegetal, producción animal, </t>
  </si>
  <si>
    <t xml:space="preserve">           consumos intermedios y renta agraria en la Unión Europea, 2001</t>
  </si>
  <si>
    <t xml:space="preserve"> de diferentes países del mundo (1989-91=100)</t>
  </si>
  <si>
    <t>Producción agrícola total</t>
  </si>
  <si>
    <t>Producción agrícola total por persona</t>
  </si>
  <si>
    <t>Países</t>
  </si>
  <si>
    <t>MUNDO</t>
  </si>
  <si>
    <t>PAISES DE EUROPA</t>
  </si>
  <si>
    <t xml:space="preserve"> Unión Europea</t>
  </si>
  <si>
    <t xml:space="preserve">   Bélgica-Luxemburgo</t>
  </si>
  <si>
    <t>Países con Solicitud de Adhesión</t>
  </si>
  <si>
    <t xml:space="preserve">   Bulgaria</t>
  </si>
  <si>
    <t xml:space="preserve">   Chipre</t>
  </si>
  <si>
    <t xml:space="preserve">   Eslovaquia</t>
  </si>
  <si>
    <t>–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</si>
  <si>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</si>
  <si>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</si>
  <si>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</si>
  <si>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</si>
  <si>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</si>
  <si>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</si>
  <si>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</si>
  <si>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Rumania</t>
  </si>
  <si>
    <t xml:space="preserve">   Turquía</t>
  </si>
  <si>
    <t>OTROS PAISES DEL MUNDO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</si>
  <si>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</si>
  <si>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</si>
  <si>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</si>
  <si>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</si>
  <si>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</si>
  <si>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Islandia</t>
  </si>
  <si>
    <t xml:space="preserve">   Japón</t>
  </si>
  <si>
    <t xml:space="preserve">   Méjico</t>
  </si>
  <si>
    <t xml:space="preserve">   Noruega</t>
  </si>
  <si>
    <t xml:space="preserve">   Nueva Zelanda</t>
  </si>
  <si>
    <t xml:space="preserve">   Suiza</t>
  </si>
  <si>
    <t xml:space="preserve"> Fuente: FAOSTAT.</t>
  </si>
  <si>
    <t xml:space="preserve">33.28.  Datos referentes a la producción de la rama de la actividad agraria, producción vegetal, producción animal, </t>
  </si>
  <si>
    <t xml:space="preserve"> 33.29.  PRODUCCION AGROPECUARIA: Números índices de la producción agrícola total y por persona</t>
  </si>
  <si>
    <t>33.8. CUENTA DE PRODUCCION DE LA AGRICULTURA</t>
  </si>
  <si>
    <t>33.18.  CONSUMOS INTERMEDIOS DE LA RAMA FORESTAL</t>
  </si>
  <si>
    <t>33.19.  RENTA DE LA RAMA FORESTAL</t>
  </si>
  <si>
    <t>33.23.  CUENTA DE RENTA EMPRESARIAL FORESTAL</t>
  </si>
  <si>
    <t>34.17.  CONSUMOS INTERMEDIOS DE LA RAMA FORESTAL</t>
  </si>
  <si>
    <t>33.15. COMPONENTES DE LA PRODUCCION DE LA RAMA FORESTAL</t>
  </si>
  <si>
    <t>33.20. CUENTA DE PRODUCCION FORESTAL</t>
  </si>
  <si>
    <t>5.-PRODUCCION FORESTAL(1 A 4)</t>
  </si>
  <si>
    <t>9.-PRODUCCION DE LA RAMA FORESTAL(7+8)</t>
  </si>
  <si>
    <t>11.-VALOR AÑADIDO BRUTO A PRECIOS BASICOS(9-10)</t>
  </si>
  <si>
    <t>13.-VALOR AÑADIDO NETO A PRECIOS BASICOS(11-12)</t>
  </si>
  <si>
    <t>18.-EXCEDENTE DE EXPLOTACION MIXTO(13-14-15+16)</t>
  </si>
  <si>
    <t>33.21.  CUENTA DE PRODUCCION FORESTAL</t>
  </si>
  <si>
    <t>7.-PRODUCCION FORESTAL(5+6)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</si>
</sst>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_)"/>
    <numFmt numFmtId="183" formatCode="0.0"/>
    <numFmt numFmtId="184" formatCode="0.00_)"/>
    <numFmt numFmtId="185" formatCode="0.00000_)"/>
    <numFmt numFmtId="186" formatCode="#,##0_);\(#,##0\)"/>
    <numFmt numFmtId="187" formatCode="#,##0.000_);\(#,##0.000\)"/>
    <numFmt numFmtId="188" formatCode="0.000_)"/>
    <numFmt numFmtId="189" formatCode="#,##0.00_);\(#,##0.00\)"/>
    <numFmt numFmtId="190" formatCode="#,##0.0;[Red]#,##0.0"/>
    <numFmt numFmtId="191" formatCode="0_)"/>
    <numFmt numFmtId="192" formatCode="General_)"/>
    <numFmt numFmtId="193" formatCode="#,##0__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_\);\(#,##0\)"/>
    <numFmt numFmtId="205" formatCode="#,##0.0_______;"/>
    <numFmt numFmtId="206" formatCode="#,##0___);\(#,##0\)"/>
    <numFmt numFmtId="207" formatCode="0.00__"/>
    <numFmt numFmtId="208" formatCode="0.0__"/>
    <numFmt numFmtId="209" formatCode="#,##0.0__;"/>
    <numFmt numFmtId="210" formatCode="#,##0.0___);\(#,##0.0\)"/>
    <numFmt numFmtId="211" formatCode="#,##0_____)"/>
    <numFmt numFmtId="212" formatCode="#,##0_____;"/>
    <numFmt numFmtId="213" formatCode="#,##0__;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_);\(#,##0.0000\)"/>
    <numFmt numFmtId="220" formatCode="0.0000000"/>
    <numFmt numFmtId="221" formatCode="#,##0____\);\(#,##0\)"/>
    <numFmt numFmtId="222" formatCode="#,##0____;\(#,##0\)"/>
    <numFmt numFmtId="223" formatCode="##,#0_________;\(#,##0\)"/>
    <numFmt numFmtId="224" formatCode="#,##0________"/>
    <numFmt numFmtId="225" formatCode="#,##0________________"/>
    <numFmt numFmtId="226" formatCode="#,##0.00____;\(#,##0\)"/>
    <numFmt numFmtId="227" formatCode="#,##0.000____;\(#,##0\)"/>
    <numFmt numFmtId="228" formatCode="#,##0.0____;\(#,##0\)"/>
    <numFmt numFmtId="229" formatCode="0.000__"/>
    <numFmt numFmtId="230" formatCode="#,##0.0__"/>
    <numFmt numFmtId="231" formatCode="#,##0_ ;[Red]\-#,##0\ "/>
    <numFmt numFmtId="232" formatCode="0_ ;[Red]\-0\ "/>
    <numFmt numFmtId="233" formatCode="#,##0.00_);\(#,##0.000\)"/>
    <numFmt numFmtId="234" formatCode="#,##0___________);\(#,##0\)"/>
    <numFmt numFmtId="235" formatCode="#,##0.00__"/>
    <numFmt numFmtId="236" formatCode="#,##0____"/>
    <numFmt numFmtId="237" formatCode="#,##0.00000_);\(#,##0.00000\)"/>
    <numFmt numFmtId="238" formatCode="0.0000000_)"/>
    <numFmt numFmtId="239" formatCode="0.0000_)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;"/>
    <numFmt numFmtId="250" formatCode="#,##0.000000_);\(#,##0.000000\)"/>
    <numFmt numFmtId="251" formatCode="#,##0_)"/>
    <numFmt numFmtId="252" formatCode="#,##0__\)"/>
    <numFmt numFmtId="253" formatCode="#,##0.0__\)"/>
    <numFmt numFmtId="254" formatCode="#,##0.0_)"/>
    <numFmt numFmtId="255" formatCode="#,##0.0______"/>
    <numFmt numFmtId="256" formatCode="#,##0\ &quot;Pts&quot;"/>
    <numFmt numFmtId="257" formatCode="#,##0;[Red]#,##0"/>
    <numFmt numFmtId="258" formatCode="#,##0.0000"/>
    <numFmt numFmtId="259" formatCode="#,##0.00000"/>
    <numFmt numFmtId="260" formatCode="#,##0;;"/>
    <numFmt numFmtId="261" formatCode="00000"/>
    <numFmt numFmtId="262" formatCode="#,##0.00_);\(#,##0\)"/>
    <numFmt numFmtId="263" formatCode="#,##0.000_);\(#,##0\)"/>
    <numFmt numFmtId="264" formatCode="#,##0\ _P_t_s"/>
    <numFmt numFmtId="265" formatCode="0.00E+00_)"/>
    <numFmt numFmtId="266" formatCode="#,##0;\(#,##0\);\-"/>
    <numFmt numFmtId="267" formatCode="#,##0;\(#,##0\);\–"/>
    <numFmt numFmtId="268" formatCode="#,##0.00;\(#,##0.00\);\–"/>
    <numFmt numFmtId="269" formatCode="#,##0.0;\(#,##0.0\);\–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0" fontId="9" fillId="0" borderId="0">
      <alignment/>
      <protection/>
    </xf>
    <xf numFmtId="186" fontId="9" fillId="0" borderId="0">
      <alignment/>
      <protection/>
    </xf>
    <xf numFmtId="181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0" fontId="9" fillId="0" borderId="0">
      <alignment/>
      <protection/>
    </xf>
    <xf numFmtId="186" fontId="9" fillId="0" borderId="0">
      <alignment/>
      <protection/>
    </xf>
    <xf numFmtId="181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0" fontId="9" fillId="0" borderId="0">
      <alignment/>
      <protection/>
    </xf>
    <xf numFmtId="186" fontId="9" fillId="0" borderId="0">
      <alignment/>
      <protection/>
    </xf>
    <xf numFmtId="181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0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1" fontId="9" fillId="0" borderId="0">
      <alignment/>
      <protection/>
    </xf>
    <xf numFmtId="186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1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6" fontId="10" fillId="0" borderId="0">
      <alignment/>
      <protection/>
    </xf>
    <xf numFmtId="0" fontId="9" fillId="0" borderId="0">
      <alignment/>
      <protection/>
    </xf>
    <xf numFmtId="186" fontId="10" fillId="0" borderId="0">
      <alignment/>
      <protection/>
    </xf>
    <xf numFmtId="186" fontId="11" fillId="0" borderId="0">
      <alignment/>
      <protection/>
    </xf>
    <xf numFmtId="0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0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0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10" fillId="0" borderId="0">
      <alignment/>
      <protection/>
    </xf>
    <xf numFmtId="186" fontId="9" fillId="0" borderId="0">
      <alignment/>
      <protection/>
    </xf>
    <xf numFmtId="0" fontId="9" fillId="0" borderId="0">
      <alignment/>
      <protection/>
    </xf>
    <xf numFmtId="186" fontId="9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1" fontId="9" fillId="0" borderId="0">
      <alignment/>
      <protection/>
    </xf>
    <xf numFmtId="0" fontId="9" fillId="0" borderId="0">
      <alignment/>
      <protection/>
    </xf>
    <xf numFmtId="189" fontId="9" fillId="0" borderId="0">
      <alignment/>
      <protection/>
    </xf>
    <xf numFmtId="0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6" fontId="9" fillId="0" borderId="0">
      <alignment/>
      <protection/>
    </xf>
    <xf numFmtId="0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9" fillId="0" borderId="0">
      <alignment/>
      <protection/>
    </xf>
    <xf numFmtId="186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6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10" fillId="0" borderId="0">
      <alignment/>
      <protection/>
    </xf>
    <xf numFmtId="186" fontId="10" fillId="0" borderId="0">
      <alignment/>
      <protection/>
    </xf>
    <xf numFmtId="186" fontId="10" fillId="0" borderId="0">
      <alignment/>
      <protection/>
    </xf>
    <xf numFmtId="186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/>
    </xf>
    <xf numFmtId="180" fontId="0" fillId="0" borderId="6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 horizontal="left"/>
    </xf>
    <xf numFmtId="180" fontId="0" fillId="0" borderId="8" xfId="0" applyNumberFormat="1" applyFont="1" applyFill="1" applyBorder="1" applyAlignment="1">
      <alignment/>
    </xf>
    <xf numFmtId="180" fontId="0" fillId="0" borderId="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fill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3" fontId="2" fillId="0" borderId="12" xfId="0" applyNumberFormat="1" applyFont="1" applyFill="1" applyBorder="1" applyAlignment="1">
      <alignment horizontal="right"/>
    </xf>
    <xf numFmtId="183" fontId="2" fillId="0" borderId="13" xfId="0" applyNumberFormat="1" applyFont="1" applyFill="1" applyBorder="1" applyAlignment="1">
      <alignment horizontal="right"/>
    </xf>
    <xf numFmtId="183" fontId="0" fillId="0" borderId="1" xfId="0" applyNumberFormat="1" applyFont="1" applyFill="1" applyBorder="1" applyAlignment="1">
      <alignment horizontal="right"/>
    </xf>
    <xf numFmtId="183" fontId="0" fillId="0" borderId="6" xfId="0" applyNumberFormat="1" applyFont="1" applyFill="1" applyBorder="1" applyAlignment="1">
      <alignment horizontal="right"/>
    </xf>
    <xf numFmtId="183" fontId="2" fillId="0" borderId="1" xfId="0" applyNumberFormat="1" applyFont="1" applyFill="1" applyBorder="1" applyAlignment="1">
      <alignment horizontal="right"/>
    </xf>
    <xf numFmtId="183" fontId="2" fillId="0" borderId="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83" fontId="0" fillId="0" borderId="1" xfId="27" applyNumberFormat="1" applyFont="1" applyFill="1" applyBorder="1" applyAlignment="1">
      <alignment horizontal="right"/>
    </xf>
    <xf numFmtId="183" fontId="0" fillId="0" borderId="8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186" fontId="2" fillId="0" borderId="1" xfId="0" applyNumberFormat="1" applyFont="1" applyFill="1" applyBorder="1" applyAlignment="1" applyProtection="1">
      <alignment/>
      <protection/>
    </xf>
    <xf numFmtId="186" fontId="2" fillId="0" borderId="6" xfId="0" applyNumberFormat="1" applyFont="1" applyFill="1" applyBorder="1" applyAlignment="1" applyProtection="1">
      <alignment/>
      <protection/>
    </xf>
    <xf numFmtId="0" fontId="0" fillId="0" borderId="5" xfId="0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186" fontId="0" fillId="0" borderId="1" xfId="0" applyNumberFormat="1" applyFont="1" applyFill="1" applyBorder="1" applyAlignment="1" applyProtection="1">
      <alignment horizontal="right"/>
      <protection/>
    </xf>
    <xf numFmtId="186" fontId="0" fillId="0" borderId="6" xfId="0" applyNumberFormat="1" applyFont="1" applyFill="1" applyBorder="1" applyAlignment="1" applyProtection="1">
      <alignment horizontal="right"/>
      <protection/>
    </xf>
    <xf numFmtId="186" fontId="0" fillId="0" borderId="8" xfId="0" applyNumberFormat="1" applyFont="1" applyFill="1" applyBorder="1" applyAlignment="1" applyProtection="1">
      <alignment horizontal="right"/>
      <protection/>
    </xf>
    <xf numFmtId="186" fontId="0" fillId="0" borderId="9" xfId="0" applyNumberFormat="1" applyFont="1" applyFill="1" applyBorder="1" applyAlignment="1" applyProtection="1">
      <alignment horizontal="right"/>
      <protection/>
    </xf>
    <xf numFmtId="186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86" fontId="0" fillId="0" borderId="1" xfId="0" applyNumberFormat="1" applyFont="1" applyFill="1" applyBorder="1" applyAlignment="1" applyProtection="1">
      <alignment/>
      <protection/>
    </xf>
    <xf numFmtId="186" fontId="0" fillId="0" borderId="6" xfId="0" applyNumberFormat="1" applyFont="1" applyFill="1" applyBorder="1" applyAlignment="1" applyProtection="1">
      <alignment/>
      <protection/>
    </xf>
    <xf numFmtId="186" fontId="0" fillId="0" borderId="8" xfId="0" applyNumberFormat="1" applyFont="1" applyFill="1" applyBorder="1" applyAlignment="1" applyProtection="1">
      <alignment/>
      <protection/>
    </xf>
    <xf numFmtId="186" fontId="0" fillId="0" borderId="9" xfId="0" applyNumberFormat="1" applyFont="1" applyFill="1" applyBorder="1" applyAlignment="1" applyProtection="1">
      <alignment/>
      <protection/>
    </xf>
    <xf numFmtId="18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fill"/>
    </xf>
    <xf numFmtId="49" fontId="0" fillId="0" borderId="5" xfId="0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center"/>
      <protection/>
    </xf>
    <xf numFmtId="181" fontId="0" fillId="0" borderId="1" xfId="0" applyNumberFormat="1" applyFont="1" applyFill="1" applyBorder="1" applyAlignment="1" applyProtection="1">
      <alignment horizontal="center"/>
      <protection/>
    </xf>
    <xf numFmtId="3" fontId="0" fillId="0" borderId="6" xfId="0" applyNumberFormat="1" applyFont="1" applyFill="1" applyBorder="1" applyAlignment="1" applyProtection="1">
      <alignment horizontal="center"/>
      <protection/>
    </xf>
    <xf numFmtId="181" fontId="0" fillId="0" borderId="0" xfId="0" applyNumberFormat="1" applyFont="1" applyFill="1" applyAlignment="1" applyProtection="1">
      <alignment/>
      <protection/>
    </xf>
    <xf numFmtId="189" fontId="0" fillId="0" borderId="0" xfId="0" applyNumberFormat="1" applyFont="1" applyFill="1" applyAlignment="1" applyProtection="1">
      <alignment/>
      <protection/>
    </xf>
    <xf numFmtId="186" fontId="0" fillId="0" borderId="0" xfId="0" applyNumberFormat="1" applyFont="1" applyFill="1" applyAlignment="1" applyProtection="1">
      <alignment/>
      <protection/>
    </xf>
    <xf numFmtId="182" fontId="0" fillId="0" borderId="1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3" fontId="0" fillId="0" borderId="8" xfId="0" applyNumberFormat="1" applyFont="1" applyFill="1" applyBorder="1" applyAlignment="1" applyProtection="1">
      <alignment horizontal="center"/>
      <protection/>
    </xf>
    <xf numFmtId="181" fontId="0" fillId="0" borderId="8" xfId="0" applyNumberFormat="1" applyFont="1" applyFill="1" applyBorder="1" applyAlignment="1" applyProtection="1">
      <alignment horizontal="center"/>
      <protection/>
    </xf>
    <xf numFmtId="3" fontId="0" fillId="0" borderId="9" xfId="0" applyNumberFormat="1" applyFont="1" applyFill="1" applyBorder="1" applyAlignment="1" applyProtection="1">
      <alignment horizontal="center"/>
      <protection/>
    </xf>
    <xf numFmtId="181" fontId="0" fillId="0" borderId="0" xfId="0" applyNumberFormat="1" applyFont="1" applyFill="1" applyBorder="1" applyAlignment="1" applyProtection="1">
      <alignment/>
      <protection/>
    </xf>
    <xf numFmtId="180" fontId="0" fillId="0" borderId="6" xfId="0" applyNumberFormat="1" applyFont="1" applyFill="1" applyBorder="1" applyAlignment="1">
      <alignment horizontal="center"/>
    </xf>
    <xf numFmtId="180" fontId="0" fillId="0" borderId="9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/>
    </xf>
    <xf numFmtId="180" fontId="2" fillId="0" borderId="6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80" fontId="2" fillId="0" borderId="20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17" xfId="0" applyNumberFormat="1" applyFont="1" applyFill="1" applyBorder="1" applyAlignment="1">
      <alignment/>
    </xf>
    <xf numFmtId="49" fontId="0" fillId="0" borderId="17" xfId="0" applyNumberFormat="1" applyFont="1" applyFill="1" applyBorder="1" applyAlignment="1" quotePrefix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180" fontId="1" fillId="0" borderId="8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 quotePrefix="1">
      <alignment horizontal="center"/>
    </xf>
    <xf numFmtId="0" fontId="0" fillId="0" borderId="21" xfId="0" applyFont="1" applyFill="1" applyBorder="1" applyAlignment="1" quotePrefix="1">
      <alignment horizontal="center"/>
    </xf>
    <xf numFmtId="4" fontId="0" fillId="0" borderId="21" xfId="27" applyNumberFormat="1" applyFont="1" applyFill="1" applyBorder="1" applyAlignment="1">
      <alignment horizontal="right"/>
    </xf>
    <xf numFmtId="4" fontId="0" fillId="0" borderId="6" xfId="27" applyNumberFormat="1" applyFont="1" applyFill="1" applyBorder="1" applyAlignment="1">
      <alignment horizontal="right"/>
    </xf>
    <xf numFmtId="4" fontId="0" fillId="0" borderId="4" xfId="27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0" fillId="0" borderId="25" xfId="27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1" fillId="0" borderId="0" xfId="27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0" fillId="0" borderId="1" xfId="0" applyNumberFormat="1" applyFont="1" applyFill="1" applyBorder="1" applyAlignment="1">
      <alignment horizontal="center"/>
    </xf>
    <xf numFmtId="180" fontId="0" fillId="0" borderId="8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0" fillId="0" borderId="5" xfId="0" applyFont="1" applyFill="1" applyBorder="1" applyAlignment="1">
      <alignment wrapText="1"/>
    </xf>
    <xf numFmtId="0" fontId="2" fillId="0" borderId="15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left"/>
    </xf>
    <xf numFmtId="180" fontId="0" fillId="0" borderId="12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 quotePrefix="1">
      <alignment horizontal="left"/>
    </xf>
    <xf numFmtId="180" fontId="1" fillId="0" borderId="12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204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Anuario 01 (Cuadro 33.44)" xfId="30"/>
    <cellStyle name="Millares [0]_Cap 33 (hechas 24,25,26 y27 hasta 22 copy anexo y la 23 Pepa)" xfId="31"/>
    <cellStyle name="Millares [0]_CENSOResumen(INTERNET)" xfId="32"/>
    <cellStyle name="Millares [0]_EX34.43" xfId="33"/>
    <cellStyle name="Millares [0]_GANADE13" xfId="34"/>
    <cellStyle name="Millares [0]_GANADE15" xfId="35"/>
    <cellStyle name="Millares [0]_GANADE4" xfId="36"/>
    <cellStyle name="Millares [0]_GANADE6" xfId="37"/>
    <cellStyle name="Millares [0]_GANADE8" xfId="38"/>
    <cellStyle name="Millares [0]_ganado_19" xfId="39"/>
    <cellStyle name="Millares [0]_Libro2" xfId="40"/>
    <cellStyle name="Millares_5.5" xfId="41"/>
    <cellStyle name="Millares_AEA2000-C34" xfId="42"/>
    <cellStyle name="Millares_Anuario 01 (Cuadro 33.44)" xfId="43"/>
    <cellStyle name="Millares_Cap 33 (hechas 24,25,26 y27 hasta 22 copy anexo y la 23 Pepa)" xfId="44"/>
    <cellStyle name="Millares_CENSOResumen(INTERNET)" xfId="45"/>
    <cellStyle name="Millares_EX34.43" xfId="46"/>
    <cellStyle name="Millares_GANADE13" xfId="47"/>
    <cellStyle name="Millares_GANADE15" xfId="48"/>
    <cellStyle name="Millares_GANADE4" xfId="49"/>
    <cellStyle name="Millares_GANADE6" xfId="50"/>
    <cellStyle name="Millares_GANADE8" xfId="51"/>
    <cellStyle name="Millares_ganado_19" xfId="52"/>
    <cellStyle name="Millares_Libro2" xfId="53"/>
    <cellStyle name="Millares_limon" xfId="54"/>
    <cellStyle name="Millares_p84" xfId="55"/>
    <cellStyle name="Currency" xfId="56"/>
    <cellStyle name="Currency [0]" xfId="57"/>
    <cellStyle name="Moneda [0]_5.5" xfId="58"/>
    <cellStyle name="Moneda [0]_AEA2000-C34" xfId="59"/>
    <cellStyle name="Moneda [0]_Anuario 01 (Cuadro 33.44)" xfId="60"/>
    <cellStyle name="Moneda [0]_Cap 33 (hechas 24,25,26 y27 hasta 22 copy anexo y la 23 Pepa)" xfId="61"/>
    <cellStyle name="Moneda [0]_CENSOResumen(INTERNET)" xfId="62"/>
    <cellStyle name="Moneda [0]_EX34.43" xfId="63"/>
    <cellStyle name="Moneda [0]_GANADE13" xfId="64"/>
    <cellStyle name="Moneda [0]_GANADE15" xfId="65"/>
    <cellStyle name="Moneda [0]_GANADE4" xfId="66"/>
    <cellStyle name="Moneda [0]_GANADE6" xfId="67"/>
    <cellStyle name="Moneda [0]_GANADE8" xfId="68"/>
    <cellStyle name="Moneda [0]_ganado_19" xfId="69"/>
    <cellStyle name="Moneda [0]_Libro2" xfId="70"/>
    <cellStyle name="Moneda_5.5" xfId="71"/>
    <cellStyle name="Moneda_AEA2000-C34" xfId="72"/>
    <cellStyle name="Moneda_Anuario 01 (Cuadro 33.44)" xfId="73"/>
    <cellStyle name="Moneda_Cap 33 (hechas 24,25,26 y27 hasta 22 copy anexo y la 23 Pepa)" xfId="74"/>
    <cellStyle name="Moneda_CENSOResumen(INTERNET)" xfId="75"/>
    <cellStyle name="Moneda_EX34.43" xfId="76"/>
    <cellStyle name="Moneda_GANADE13" xfId="77"/>
    <cellStyle name="Moneda_GANADE15" xfId="78"/>
    <cellStyle name="Moneda_GANADE4" xfId="79"/>
    <cellStyle name="Moneda_GANADE6" xfId="80"/>
    <cellStyle name="Moneda_GANADE8" xfId="81"/>
    <cellStyle name="Moneda_ganado_19" xfId="82"/>
    <cellStyle name="Moneda_Libro2" xfId="83"/>
    <cellStyle name="Normal_83" xfId="84"/>
    <cellStyle name="Normal_AEA2001-C28" xfId="85"/>
    <cellStyle name="Normal_CARNE1" xfId="86"/>
    <cellStyle name="Normal_CARNE10" xfId="87"/>
    <cellStyle name="Normal_CARNE11" xfId="88"/>
    <cellStyle name="Normal_CARNE12" xfId="89"/>
    <cellStyle name="Normal_CARNE13" xfId="90"/>
    <cellStyle name="Normal_CARNE14" xfId="91"/>
    <cellStyle name="Normal_CARNE15" xfId="92"/>
    <cellStyle name="Normal_CARNE16" xfId="93"/>
    <cellStyle name="Normal_CARNE17" xfId="94"/>
    <cellStyle name="Normal_CARNE18" xfId="95"/>
    <cellStyle name="Normal_CARNE19" xfId="96"/>
    <cellStyle name="Normal_CARNE2" xfId="97"/>
    <cellStyle name="Normal_CARNE20" xfId="98"/>
    <cellStyle name="Normal_CARNE21" xfId="99"/>
    <cellStyle name="Normal_CARNE22" xfId="100"/>
    <cellStyle name="Normal_CARNE23" xfId="101"/>
    <cellStyle name="Normal_CARNE24" xfId="102"/>
    <cellStyle name="Normal_CARNE25" xfId="103"/>
    <cellStyle name="Normal_CARNE26" xfId="104"/>
    <cellStyle name="Normal_CARNE27" xfId="105"/>
    <cellStyle name="Normal_CARNE28" xfId="106"/>
    <cellStyle name="Normal_CARNE3" xfId="107"/>
    <cellStyle name="Normal_CARNE4" xfId="108"/>
    <cellStyle name="Normal_CARNE5" xfId="109"/>
    <cellStyle name="Normal_CARNE6" xfId="110"/>
    <cellStyle name="Normal_CARNE7" xfId="111"/>
    <cellStyle name="Normal_CARNE8" xfId="112"/>
    <cellStyle name="Normal_CARNE9" xfId="113"/>
    <cellStyle name="Normal_CENSOResumen(INTERNET)" xfId="114"/>
    <cellStyle name="Normal_cexganad" xfId="115"/>
    <cellStyle name="Normal_CLIMAT1" xfId="116"/>
    <cellStyle name="Normal_CLIMAT2" xfId="117"/>
    <cellStyle name="Normal_CLIMAT3" xfId="118"/>
    <cellStyle name="Normal_CLIMAT4" xfId="119"/>
    <cellStyle name="Normal_DEMOG1" xfId="120"/>
    <cellStyle name="Normal_DEMOG10" xfId="121"/>
    <cellStyle name="Normal_DEMOG11" xfId="122"/>
    <cellStyle name="Normal_DEMOG12" xfId="123"/>
    <cellStyle name="Normal_DEMOG13" xfId="124"/>
    <cellStyle name="Normal_DEMOG14" xfId="125"/>
    <cellStyle name="Normal_DEMOG15" xfId="126"/>
    <cellStyle name="Normal_DEMOG16" xfId="127"/>
    <cellStyle name="Normal_DEMOG2" xfId="128"/>
    <cellStyle name="Normal_DEMOG3" xfId="129"/>
    <cellStyle name="Normal_DEMOG4" xfId="130"/>
    <cellStyle name="Normal_DEMOG5" xfId="131"/>
    <cellStyle name="Normal_DEMOG6" xfId="132"/>
    <cellStyle name="Normal_DEMOG7" xfId="133"/>
    <cellStyle name="Normal_DEMOG8" xfId="134"/>
    <cellStyle name="Normal_DEMOG9" xfId="135"/>
    <cellStyle name="Normal_DISTRI1" xfId="136"/>
    <cellStyle name="Normal_DISTRI2" xfId="137"/>
    <cellStyle name="Normal_DISTRI3" xfId="138"/>
    <cellStyle name="Normal_DISTRI4" xfId="139"/>
    <cellStyle name="Normal_DISTRI5" xfId="140"/>
    <cellStyle name="Normal_DISTRI6" xfId="141"/>
    <cellStyle name="Normal_DISTRI7" xfId="142"/>
    <cellStyle name="Normal_DISTRI8" xfId="143"/>
    <cellStyle name="Normal_EXAGRI12" xfId="144"/>
    <cellStyle name="Normal_faoagricola2.0" xfId="145"/>
    <cellStyle name="Normal_GANADE1" xfId="146"/>
    <cellStyle name="Normal_GANADE10" xfId="147"/>
    <cellStyle name="Normal_GANADE11" xfId="148"/>
    <cellStyle name="Normal_GANADE12" xfId="149"/>
    <cellStyle name="Normal_GANADE13" xfId="150"/>
    <cellStyle name="Normal_GANADE14" xfId="151"/>
    <cellStyle name="Normal_GANADE15" xfId="152"/>
    <cellStyle name="Normal_GANADE16" xfId="153"/>
    <cellStyle name="Normal_GANADE17" xfId="154"/>
    <cellStyle name="Normal_GANADE18" xfId="155"/>
    <cellStyle name="Normal_GANADE19" xfId="156"/>
    <cellStyle name="Normal_GANADE2" xfId="157"/>
    <cellStyle name="Normal_GANADE20" xfId="158"/>
    <cellStyle name="Normal_GANADE3" xfId="159"/>
    <cellStyle name="Normal_GANADE4" xfId="160"/>
    <cellStyle name="Normal_GANADE5" xfId="161"/>
    <cellStyle name="Normal_GANADE6" xfId="162"/>
    <cellStyle name="Normal_GANADE61" xfId="163"/>
    <cellStyle name="Normal_GANADE7" xfId="164"/>
    <cellStyle name="Normal_GANADE8" xfId="165"/>
    <cellStyle name="Normal_GANADE9" xfId="166"/>
    <cellStyle name="Normal_Huevos" xfId="167"/>
    <cellStyle name="Normal_Lista Tablas_1" xfId="168"/>
    <cellStyle name="Normal_maderayleña98" xfId="169"/>
    <cellStyle name="Normal_MEDPRO10" xfId="170"/>
    <cellStyle name="Normal_MEDPRO11" xfId="171"/>
    <cellStyle name="Normal_MEDPRO12" xfId="172"/>
    <cellStyle name="Normal_MEDPRO13" xfId="173"/>
    <cellStyle name="Normal_MEDPRO14" xfId="174"/>
    <cellStyle name="Normal_MEDPRO15" xfId="175"/>
    <cellStyle name="Normal_MEDPRO16" xfId="176"/>
    <cellStyle name="Normal_MEDPRO8" xfId="177"/>
    <cellStyle name="Normal_MEDPRO9" xfId="178"/>
    <cellStyle name="Normal_MEPRO1" xfId="179"/>
    <cellStyle name="Normal_MEPRO2" xfId="180"/>
    <cellStyle name="Normal_MEPRO3" xfId="181"/>
    <cellStyle name="Normal_MEPRO4" xfId="182"/>
    <cellStyle name="Normal_MEPRO5" xfId="183"/>
    <cellStyle name="Normal_Mepro6" xfId="184"/>
    <cellStyle name="Normal_MEPRO7" xfId="185"/>
    <cellStyle name="Normal_p395" xfId="186"/>
    <cellStyle name="Normal_p399" xfId="187"/>
    <cellStyle name="Normal_p405" xfId="188"/>
    <cellStyle name="Normal_p410" xfId="189"/>
    <cellStyle name="Normal_p411" xfId="190"/>
    <cellStyle name="Normal_p420" xfId="191"/>
    <cellStyle name="Normal_p425" xfId="192"/>
    <cellStyle name="Normal_p430" xfId="193"/>
    <cellStyle name="Normal_p435" xfId="194"/>
    <cellStyle name="Normal_p440" xfId="195"/>
    <cellStyle name="Normal_p446" xfId="196"/>
    <cellStyle name="Normal_p459" xfId="197"/>
    <cellStyle name="Normal_p462" xfId="198"/>
    <cellStyle name="Normal_p463" xfId="199"/>
    <cellStyle name="Normal_p464" xfId="200"/>
    <cellStyle name="Normal_P472" xfId="201"/>
    <cellStyle name="Normal_p480" xfId="202"/>
    <cellStyle name="Normal_p491" xfId="203"/>
    <cellStyle name="Normal_p554" xfId="204"/>
    <cellStyle name="Normal_p555" xfId="205"/>
    <cellStyle name="Normal_p78" xfId="206"/>
    <cellStyle name="Normal_P83" xfId="207"/>
    <cellStyle name="Normal_P94" xfId="208"/>
    <cellStyle name="Normal_P99" xfId="209"/>
    <cellStyle name="Normal_REDCON1" xfId="210"/>
    <cellStyle name="Normal_REDCON2" xfId="211"/>
    <cellStyle name="Normal_REDCON3" xfId="212"/>
    <cellStyle name="Normal_REDCON4" xfId="213"/>
    <cellStyle name="Normal_REDCON5" xfId="214"/>
    <cellStyle name="Normal_serihist4.4" xfId="215"/>
    <cellStyle name="pepe" xfId="216"/>
    <cellStyle name="Percent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externalLink" Target="externalLinks/externalLink5.xml" /><Relationship Id="rId37" Type="http://schemas.openxmlformats.org/officeDocument/2006/relationships/externalLink" Target="externalLinks/externalLink6.xml" /><Relationship Id="rId38" Type="http://schemas.openxmlformats.org/officeDocument/2006/relationships/externalLink" Target="externalLinks/externalLink7.xml" /><Relationship Id="rId39" Type="http://schemas.openxmlformats.org/officeDocument/2006/relationships/externalLink" Target="externalLinks/externalLink8.xml" /><Relationship Id="rId40" Type="http://schemas.openxmlformats.org/officeDocument/2006/relationships/externalLink" Target="externalLinks/externalLink9.xml" /><Relationship Id="rId41" Type="http://schemas.openxmlformats.org/officeDocument/2006/relationships/externalLink" Target="externalLinks/externalLink10.xml" /><Relationship Id="rId42" Type="http://schemas.openxmlformats.org/officeDocument/2006/relationships/externalLink" Target="externalLinks/externalLink11.xml" /><Relationship Id="rId43" Type="http://schemas.openxmlformats.org/officeDocument/2006/relationships/externalLink" Target="externalLinks/externalLink12.xml" /><Relationship Id="rId44" Type="http://schemas.openxmlformats.org/officeDocument/2006/relationships/externalLink" Target="externalLinks/externalLink13.xml" /><Relationship Id="rId45" Type="http://schemas.openxmlformats.org/officeDocument/2006/relationships/externalLink" Target="externalLinks/externalLink14.xml" /><Relationship Id="rId46" Type="http://schemas.openxmlformats.org/officeDocument/2006/relationships/externalLink" Target="externalLinks/externalLink15.xml" /><Relationship Id="rId47" Type="http://schemas.openxmlformats.org/officeDocument/2006/relationships/externalLink" Target="externalLinks/externalLink16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12.8515625" style="2" customWidth="1"/>
    <col min="2" max="6" width="14.7109375" style="2" customWidth="1"/>
    <col min="7" max="16384" width="11.421875" style="2" customWidth="1"/>
  </cols>
  <sheetData>
    <row r="1" spans="1:6" ht="18">
      <c r="A1" s="153" t="s">
        <v>211</v>
      </c>
      <c r="B1" s="153"/>
      <c r="C1" s="153"/>
      <c r="D1" s="153"/>
      <c r="E1" s="153"/>
      <c r="F1" s="153"/>
    </row>
    <row r="3" spans="1:6" ht="15">
      <c r="A3" s="152" t="s">
        <v>197</v>
      </c>
      <c r="B3" s="152"/>
      <c r="C3" s="152"/>
      <c r="D3" s="152"/>
      <c r="E3" s="152"/>
      <c r="F3" s="152"/>
    </row>
    <row r="4" spans="1:6" ht="12.75">
      <c r="A4" s="151" t="s">
        <v>0</v>
      </c>
      <c r="B4" s="151"/>
      <c r="C4" s="151"/>
      <c r="D4" s="151"/>
      <c r="E4" s="151"/>
      <c r="F4" s="151"/>
    </row>
    <row r="5" spans="1:6" ht="12.75">
      <c r="A5" s="151" t="s">
        <v>1</v>
      </c>
      <c r="B5" s="151"/>
      <c r="C5" s="151"/>
      <c r="D5" s="151"/>
      <c r="E5" s="151"/>
      <c r="F5" s="151"/>
    </row>
    <row r="7" spans="1:6" ht="12.75">
      <c r="A7" s="4"/>
      <c r="B7" s="5"/>
      <c r="C7" s="5"/>
      <c r="D7" s="5"/>
      <c r="E7" s="5"/>
      <c r="F7" s="6" t="s">
        <v>9</v>
      </c>
    </row>
    <row r="8" spans="1:6" ht="12.75">
      <c r="A8" s="7"/>
      <c r="B8" s="8"/>
      <c r="C8" s="8"/>
      <c r="D8" s="8"/>
      <c r="E8" s="8" t="s">
        <v>3</v>
      </c>
      <c r="F8" s="9" t="s">
        <v>10</v>
      </c>
    </row>
    <row r="9" spans="1:6" ht="12.75">
      <c r="A9" s="7"/>
      <c r="B9" s="8" t="s">
        <v>3</v>
      </c>
      <c r="C9" s="8" t="s">
        <v>3</v>
      </c>
      <c r="D9" s="8" t="s">
        <v>3</v>
      </c>
      <c r="E9" s="8" t="s">
        <v>7</v>
      </c>
      <c r="F9" s="9" t="s">
        <v>11</v>
      </c>
    </row>
    <row r="10" spans="1:6" ht="13.5" thickBot="1">
      <c r="A10" s="10" t="s">
        <v>2</v>
      </c>
      <c r="B10" s="11" t="s">
        <v>4</v>
      </c>
      <c r="C10" s="11" t="s">
        <v>5</v>
      </c>
      <c r="D10" s="11" t="s">
        <v>6</v>
      </c>
      <c r="E10" s="11" t="s">
        <v>8</v>
      </c>
      <c r="F10" s="12" t="s">
        <v>12</v>
      </c>
    </row>
    <row r="11" spans="1:6" ht="12.75">
      <c r="A11" s="13">
        <v>1990</v>
      </c>
      <c r="B11" s="14">
        <f>SUM(C11:F11)</f>
        <v>24322.2</v>
      </c>
      <c r="C11" s="14">
        <v>14857.4</v>
      </c>
      <c r="D11" s="14">
        <v>8600.1</v>
      </c>
      <c r="E11" s="14">
        <v>269.3</v>
      </c>
      <c r="F11" s="15">
        <v>595.4</v>
      </c>
    </row>
    <row r="12" spans="1:6" ht="12.75">
      <c r="A12" s="13">
        <v>1991</v>
      </c>
      <c r="B12" s="14">
        <f>SUM(C12:F12)</f>
        <v>24420.4</v>
      </c>
      <c r="C12" s="14">
        <v>14809.8</v>
      </c>
      <c r="D12" s="14">
        <v>8821.2</v>
      </c>
      <c r="E12" s="14">
        <v>280.9</v>
      </c>
      <c r="F12" s="15">
        <v>508.5</v>
      </c>
    </row>
    <row r="13" spans="1:6" ht="12.75">
      <c r="A13" s="13">
        <v>1992</v>
      </c>
      <c r="B13" s="14">
        <f>SUM(C13:F13)+0.1</f>
        <v>23067.800000000003</v>
      </c>
      <c r="C13" s="14">
        <v>13375.5</v>
      </c>
      <c r="D13" s="14">
        <v>8758.9</v>
      </c>
      <c r="E13" s="14">
        <v>275.4</v>
      </c>
      <c r="F13" s="15">
        <v>657.9</v>
      </c>
    </row>
    <row r="14" spans="1:6" ht="12.75">
      <c r="A14" s="13">
        <v>1993</v>
      </c>
      <c r="B14" s="14">
        <f>SUM(C14:F14)+0.1</f>
        <v>24502.899999999998</v>
      </c>
      <c r="C14" s="14">
        <v>14612</v>
      </c>
      <c r="D14" s="14">
        <v>8968.8</v>
      </c>
      <c r="E14" s="14">
        <v>262.4</v>
      </c>
      <c r="F14" s="15">
        <v>659.6</v>
      </c>
    </row>
    <row r="15" spans="1:6" ht="12.75">
      <c r="A15" s="13">
        <v>1994</v>
      </c>
      <c r="B15" s="14">
        <f>SUM(C15:F15)</f>
        <v>27538.3</v>
      </c>
      <c r="C15" s="14">
        <v>16362.6</v>
      </c>
      <c r="D15" s="14">
        <v>10148.9</v>
      </c>
      <c r="E15" s="14">
        <v>294.2</v>
      </c>
      <c r="F15" s="15">
        <v>732.6</v>
      </c>
    </row>
    <row r="16" spans="1:6" ht="12.75">
      <c r="A16" s="13">
        <v>1995</v>
      </c>
      <c r="B16" s="14">
        <f>SUM(C16:F16)+0.1</f>
        <v>28529.5</v>
      </c>
      <c r="C16" s="14">
        <v>16986.5</v>
      </c>
      <c r="D16" s="14">
        <v>10494.3</v>
      </c>
      <c r="E16" s="14">
        <v>311.2</v>
      </c>
      <c r="F16" s="15">
        <v>737.4</v>
      </c>
    </row>
    <row r="17" spans="1:6" ht="12.75">
      <c r="A17" s="13">
        <v>1996</v>
      </c>
      <c r="B17" s="14">
        <f aca="true" t="shared" si="0" ref="B17:B23">SUM(C17:F17)</f>
        <v>31925.7</v>
      </c>
      <c r="C17" s="14">
        <v>19169.9</v>
      </c>
      <c r="D17" s="14">
        <v>11606.4</v>
      </c>
      <c r="E17" s="14">
        <v>352.1</v>
      </c>
      <c r="F17" s="15">
        <v>797.3</v>
      </c>
    </row>
    <row r="18" spans="1:6" ht="12.75">
      <c r="A18" s="13">
        <v>1997</v>
      </c>
      <c r="B18" s="14">
        <f t="shared" si="0"/>
        <v>33672.9</v>
      </c>
      <c r="C18" s="14">
        <v>20523.5</v>
      </c>
      <c r="D18" s="14">
        <v>11923.3</v>
      </c>
      <c r="E18" s="14">
        <v>380.5</v>
      </c>
      <c r="F18" s="15">
        <v>845.6</v>
      </c>
    </row>
    <row r="19" spans="1:6" ht="12.75">
      <c r="A19" s="13">
        <v>1998</v>
      </c>
      <c r="B19" s="14">
        <f t="shared" si="0"/>
        <v>34209.9</v>
      </c>
      <c r="C19" s="14">
        <v>21453</v>
      </c>
      <c r="D19" s="14">
        <v>11526.1</v>
      </c>
      <c r="E19" s="14">
        <v>394</v>
      </c>
      <c r="F19" s="15">
        <v>836.8</v>
      </c>
    </row>
    <row r="20" spans="1:6" ht="12.75">
      <c r="A20" s="13" t="s">
        <v>184</v>
      </c>
      <c r="B20" s="14">
        <f t="shared" si="0"/>
        <v>33713.299999999996</v>
      </c>
      <c r="C20" s="14">
        <v>21112.55</v>
      </c>
      <c r="D20" s="14">
        <v>11205.65</v>
      </c>
      <c r="E20" s="14">
        <v>421.65</v>
      </c>
      <c r="F20" s="15">
        <v>973.45</v>
      </c>
    </row>
    <row r="21" spans="1:6" ht="12.75">
      <c r="A21" s="13" t="s">
        <v>185</v>
      </c>
      <c r="B21" s="14">
        <f t="shared" si="0"/>
        <v>36282.100000000006</v>
      </c>
      <c r="C21" s="14">
        <v>22463.7</v>
      </c>
      <c r="D21" s="14">
        <v>12355.1</v>
      </c>
      <c r="E21" s="14">
        <v>454.9</v>
      </c>
      <c r="F21" s="15">
        <v>1008.4</v>
      </c>
    </row>
    <row r="22" spans="1:6" ht="12.75">
      <c r="A22" s="13" t="s">
        <v>179</v>
      </c>
      <c r="B22" s="14">
        <f t="shared" si="0"/>
        <v>37078.7</v>
      </c>
      <c r="C22" s="14">
        <v>22010.65</v>
      </c>
      <c r="D22" s="14">
        <v>13597.75</v>
      </c>
      <c r="E22" s="14">
        <v>436.7</v>
      </c>
      <c r="F22" s="15">
        <v>1033.6</v>
      </c>
    </row>
    <row r="23" spans="1:6" ht="13.5" thickBot="1">
      <c r="A23" s="16" t="s">
        <v>180</v>
      </c>
      <c r="B23" s="17">
        <f t="shared" si="0"/>
        <v>37632.399999999994</v>
      </c>
      <c r="C23" s="17">
        <v>23141.95</v>
      </c>
      <c r="D23" s="17">
        <v>12944.75</v>
      </c>
      <c r="E23" s="17">
        <v>451.45</v>
      </c>
      <c r="F23" s="18">
        <v>1094.25</v>
      </c>
    </row>
  </sheetData>
  <mergeCells count="4">
    <mergeCell ref="A4:F4"/>
    <mergeCell ref="A5:F5"/>
    <mergeCell ref="A3:F3"/>
    <mergeCell ref="A1:F1"/>
  </mergeCells>
  <printOptions/>
  <pageMargins left="0.11811023622047245" right="0.75" top="1" bottom="1" header="0" footer="0"/>
  <pageSetup horizontalDpi="300" verticalDpi="300" orientation="portrait" paperSize="9" scale="77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3.7109375" style="2" customWidth="1"/>
    <col min="10" max="16384" width="11.421875" style="2" customWidth="1"/>
  </cols>
  <sheetData>
    <row r="1" spans="1:9" ht="18">
      <c r="A1" s="153" t="s">
        <v>211</v>
      </c>
      <c r="B1" s="153"/>
      <c r="C1" s="153"/>
      <c r="D1" s="153"/>
      <c r="E1" s="153"/>
      <c r="F1" s="153"/>
      <c r="G1" s="153"/>
      <c r="H1" s="153"/>
      <c r="I1" s="153"/>
    </row>
    <row r="3" spans="1:9" ht="15">
      <c r="A3" s="152" t="s">
        <v>202</v>
      </c>
      <c r="B3" s="152"/>
      <c r="C3" s="152"/>
      <c r="D3" s="152"/>
      <c r="E3" s="152"/>
      <c r="F3" s="152"/>
      <c r="G3" s="152"/>
      <c r="H3" s="152"/>
      <c r="I3" s="152"/>
    </row>
    <row r="4" spans="1:9" ht="14.25">
      <c r="A4" s="154" t="s">
        <v>0</v>
      </c>
      <c r="B4" s="154"/>
      <c r="C4" s="154"/>
      <c r="D4" s="154"/>
      <c r="E4" s="154"/>
      <c r="F4" s="154"/>
      <c r="G4" s="154"/>
      <c r="H4" s="154"/>
      <c r="I4" s="132"/>
    </row>
    <row r="5" spans="1:9" ht="14.25">
      <c r="A5" s="154" t="s">
        <v>1</v>
      </c>
      <c r="B5" s="154"/>
      <c r="C5" s="154"/>
      <c r="D5" s="154"/>
      <c r="E5" s="154"/>
      <c r="F5" s="154"/>
      <c r="G5" s="154"/>
      <c r="H5" s="154"/>
      <c r="I5" s="154"/>
    </row>
    <row r="6" ht="13.5" thickBot="1"/>
    <row r="7" spans="1:9" ht="12.75">
      <c r="A7" s="133"/>
      <c r="B7" s="134" t="s">
        <v>40</v>
      </c>
      <c r="C7" s="134"/>
      <c r="D7" s="134" t="s">
        <v>40</v>
      </c>
      <c r="E7" s="134"/>
      <c r="F7" s="134"/>
      <c r="G7" s="134"/>
      <c r="H7" s="134"/>
      <c r="I7" s="135" t="s">
        <v>99</v>
      </c>
    </row>
    <row r="8" spans="1:11" ht="12.75">
      <c r="A8" s="45"/>
      <c r="B8" s="8" t="s">
        <v>41</v>
      </c>
      <c r="C8" s="8"/>
      <c r="D8" s="8" t="s">
        <v>41</v>
      </c>
      <c r="E8" s="8" t="s">
        <v>96</v>
      </c>
      <c r="F8" s="8" t="s">
        <v>98</v>
      </c>
      <c r="G8" s="8" t="s">
        <v>34</v>
      </c>
      <c r="H8" s="8" t="s">
        <v>47</v>
      </c>
      <c r="I8" s="9" t="s">
        <v>95</v>
      </c>
      <c r="K8" s="3"/>
    </row>
    <row r="9" spans="1:11" ht="13.5" thickBot="1">
      <c r="A9" s="10" t="s">
        <v>2</v>
      </c>
      <c r="B9" s="11" t="s">
        <v>42</v>
      </c>
      <c r="C9" s="11" t="s">
        <v>43</v>
      </c>
      <c r="D9" s="11" t="s">
        <v>95</v>
      </c>
      <c r="E9" s="11" t="s">
        <v>97</v>
      </c>
      <c r="F9" s="11" t="s">
        <v>45</v>
      </c>
      <c r="G9" s="11" t="s">
        <v>46</v>
      </c>
      <c r="H9" s="11" t="s">
        <v>39</v>
      </c>
      <c r="I9" s="12" t="s">
        <v>100</v>
      </c>
      <c r="K9" s="3"/>
    </row>
    <row r="10" spans="1:9" ht="12.75">
      <c r="A10" s="13">
        <v>1990</v>
      </c>
      <c r="B10" s="14">
        <v>15487.6</v>
      </c>
      <c r="C10" s="14">
        <v>1962.7</v>
      </c>
      <c r="D10" s="14">
        <f>B10-C10</f>
        <v>13524.9</v>
      </c>
      <c r="E10" s="14">
        <v>1965.5031072325799</v>
      </c>
      <c r="F10" s="14">
        <v>292.2</v>
      </c>
      <c r="G10" s="14">
        <v>51.4</v>
      </c>
      <c r="H10" s="14">
        <v>13765.7</v>
      </c>
      <c r="I10" s="15">
        <f>D10-E10-G10+F10</f>
        <v>11800.19689276742</v>
      </c>
    </row>
    <row r="11" spans="1:9" ht="12.75">
      <c r="A11" s="13">
        <v>1991</v>
      </c>
      <c r="B11" s="14">
        <v>15465.6</v>
      </c>
      <c r="C11" s="14">
        <v>2006.8</v>
      </c>
      <c r="D11" s="14">
        <f aca="true" t="shared" si="0" ref="D11:D22">B11-C11</f>
        <v>13458.800000000001</v>
      </c>
      <c r="E11" s="14">
        <v>2105.7787313836498</v>
      </c>
      <c r="F11" s="14">
        <v>330.7</v>
      </c>
      <c r="G11" s="14">
        <v>72.4</v>
      </c>
      <c r="H11" s="14">
        <v>13717.1</v>
      </c>
      <c r="I11" s="15">
        <f aca="true" t="shared" si="1" ref="I11:I22">D11-E11-G11+F11</f>
        <v>11611.321268616352</v>
      </c>
    </row>
    <row r="12" spans="1:9" ht="12.75">
      <c r="A12" s="13">
        <v>1992</v>
      </c>
      <c r="B12" s="14">
        <v>14113.2</v>
      </c>
      <c r="C12" s="14">
        <v>1960</v>
      </c>
      <c r="D12" s="14">
        <f t="shared" si="0"/>
        <v>12153.2</v>
      </c>
      <c r="E12" s="14">
        <v>2012.271465147308</v>
      </c>
      <c r="F12" s="14">
        <v>352.3</v>
      </c>
      <c r="G12" s="14">
        <v>131.2</v>
      </c>
      <c r="H12" s="14">
        <v>12374.3</v>
      </c>
      <c r="I12" s="15">
        <f t="shared" si="1"/>
        <v>10362.028534852692</v>
      </c>
    </row>
    <row r="13" spans="1:9" ht="12.75">
      <c r="A13" s="13">
        <v>1993</v>
      </c>
      <c r="B13" s="14">
        <v>15927.8</v>
      </c>
      <c r="C13" s="14">
        <v>1992.4</v>
      </c>
      <c r="D13" s="14">
        <f t="shared" si="0"/>
        <v>13935.4</v>
      </c>
      <c r="E13" s="14">
        <v>1972.1839577849098</v>
      </c>
      <c r="F13" s="14">
        <v>797.4</v>
      </c>
      <c r="G13" s="14">
        <v>92.5</v>
      </c>
      <c r="H13" s="14">
        <v>14640.3</v>
      </c>
      <c r="I13" s="15">
        <f t="shared" si="1"/>
        <v>12668.11604221509</v>
      </c>
    </row>
    <row r="14" spans="1:9" ht="12.75">
      <c r="A14" s="13">
        <v>1994</v>
      </c>
      <c r="B14" s="14">
        <v>18272.3</v>
      </c>
      <c r="C14" s="14">
        <v>2110.3</v>
      </c>
      <c r="D14" s="14">
        <f t="shared" si="0"/>
        <v>16162</v>
      </c>
      <c r="E14" s="14">
        <v>2083.527460243049</v>
      </c>
      <c r="F14" s="14">
        <v>709.4</v>
      </c>
      <c r="G14" s="14">
        <v>99.3</v>
      </c>
      <c r="H14" s="14">
        <v>16772.1</v>
      </c>
      <c r="I14" s="15">
        <f t="shared" si="1"/>
        <v>14688.572539756951</v>
      </c>
    </row>
    <row r="15" spans="1:9" ht="12.75">
      <c r="A15" s="13">
        <v>1995</v>
      </c>
      <c r="B15" s="14">
        <v>18825.7</v>
      </c>
      <c r="C15" s="14">
        <v>2277</v>
      </c>
      <c r="D15" s="14">
        <f t="shared" si="0"/>
        <v>16548.7</v>
      </c>
      <c r="E15" s="14">
        <v>2142.936905749282</v>
      </c>
      <c r="F15" s="14">
        <v>846.2</v>
      </c>
      <c r="G15" s="14">
        <v>52.9</v>
      </c>
      <c r="H15" s="14">
        <v>17342</v>
      </c>
      <c r="I15" s="15">
        <f t="shared" si="1"/>
        <v>15199.06309425072</v>
      </c>
    </row>
    <row r="16" spans="1:9" ht="12.75">
      <c r="A16" s="13">
        <v>1996</v>
      </c>
      <c r="B16" s="14">
        <v>21558.9</v>
      </c>
      <c r="C16" s="14">
        <v>2395.3</v>
      </c>
      <c r="D16" s="14">
        <f t="shared" si="0"/>
        <v>19163.600000000002</v>
      </c>
      <c r="E16" s="14">
        <v>2198.8821174858463</v>
      </c>
      <c r="F16" s="14">
        <v>1125.3</v>
      </c>
      <c r="G16" s="14">
        <v>112.7</v>
      </c>
      <c r="H16" s="14">
        <v>20176.3</v>
      </c>
      <c r="I16" s="15">
        <f t="shared" si="1"/>
        <v>17977.317882514155</v>
      </c>
    </row>
    <row r="17" spans="1:9" ht="12.75">
      <c r="A17" s="13">
        <v>1997</v>
      </c>
      <c r="B17" s="14">
        <v>22742.4</v>
      </c>
      <c r="C17" s="14">
        <v>2518</v>
      </c>
      <c r="D17" s="14">
        <f t="shared" si="0"/>
        <v>20224.4</v>
      </c>
      <c r="E17" s="14">
        <v>2594.290385008354</v>
      </c>
      <c r="F17" s="14">
        <v>953.9</v>
      </c>
      <c r="G17" s="14">
        <v>119.2</v>
      </c>
      <c r="H17" s="14">
        <v>21059.1</v>
      </c>
      <c r="I17" s="15">
        <f t="shared" si="1"/>
        <v>18464.80961499165</v>
      </c>
    </row>
    <row r="18" spans="1:9" ht="12.75">
      <c r="A18" s="13">
        <v>1998</v>
      </c>
      <c r="B18" s="14">
        <v>23194.2</v>
      </c>
      <c r="C18" s="14">
        <v>2584.7</v>
      </c>
      <c r="D18" s="14">
        <f t="shared" si="0"/>
        <v>20609.5</v>
      </c>
      <c r="E18" s="14">
        <v>2780.1539793011434</v>
      </c>
      <c r="F18" s="14">
        <v>999</v>
      </c>
      <c r="G18" s="14">
        <v>124.5</v>
      </c>
      <c r="H18" s="14">
        <v>21484</v>
      </c>
      <c r="I18" s="15">
        <f t="shared" si="1"/>
        <v>18703.846020698857</v>
      </c>
    </row>
    <row r="19" spans="1:9" ht="12.75">
      <c r="A19" s="13" t="s">
        <v>184</v>
      </c>
      <c r="B19" s="14">
        <v>21665.1</v>
      </c>
      <c r="C19" s="14">
        <v>2661.8</v>
      </c>
      <c r="D19" s="14">
        <f t="shared" si="0"/>
        <v>19003.3</v>
      </c>
      <c r="E19" s="14">
        <v>2818.6067337396175</v>
      </c>
      <c r="F19" s="14">
        <v>959.1</v>
      </c>
      <c r="G19" s="14">
        <v>128.6</v>
      </c>
      <c r="H19" s="14">
        <v>19833.8</v>
      </c>
      <c r="I19" s="15">
        <f t="shared" si="1"/>
        <v>17015.19326626038</v>
      </c>
    </row>
    <row r="20" spans="1:9" ht="12.75">
      <c r="A20" s="13" t="s">
        <v>185</v>
      </c>
      <c r="B20" s="14">
        <v>23348.7</v>
      </c>
      <c r="C20" s="14">
        <v>2776.9</v>
      </c>
      <c r="D20" s="14">
        <f t="shared" si="0"/>
        <v>20571.8</v>
      </c>
      <c r="E20" s="14">
        <v>2893.1</v>
      </c>
      <c r="F20" s="14">
        <v>1306.6</v>
      </c>
      <c r="G20" s="14">
        <v>135.9</v>
      </c>
      <c r="H20" s="14">
        <v>21742.5</v>
      </c>
      <c r="I20" s="15">
        <f t="shared" si="1"/>
        <v>18849.399999999998</v>
      </c>
    </row>
    <row r="21" spans="1:9" ht="12.75">
      <c r="A21" s="13" t="s">
        <v>179</v>
      </c>
      <c r="B21" s="14">
        <v>23877.6</v>
      </c>
      <c r="C21" s="14">
        <v>2944.1</v>
      </c>
      <c r="D21" s="14">
        <f t="shared" si="0"/>
        <v>20933.5</v>
      </c>
      <c r="E21" s="14">
        <v>3187.1</v>
      </c>
      <c r="F21" s="14">
        <v>2078.7</v>
      </c>
      <c r="G21" s="14">
        <v>140.5</v>
      </c>
      <c r="H21" s="14">
        <v>22871.8</v>
      </c>
      <c r="I21" s="15">
        <f t="shared" si="1"/>
        <v>19684.600000000002</v>
      </c>
    </row>
    <row r="22" spans="1:9" ht="13.5" thickBot="1">
      <c r="A22" s="16" t="s">
        <v>180</v>
      </c>
      <c r="B22" s="17">
        <v>24013.4</v>
      </c>
      <c r="C22" s="17">
        <v>3025.2</v>
      </c>
      <c r="D22" s="17">
        <f t="shared" si="0"/>
        <v>20988.2</v>
      </c>
      <c r="E22" s="17">
        <v>3142.9</v>
      </c>
      <c r="F22" s="17">
        <v>2106.4</v>
      </c>
      <c r="G22" s="17">
        <v>145.4</v>
      </c>
      <c r="H22" s="17">
        <v>22949.3</v>
      </c>
      <c r="I22" s="18">
        <f t="shared" si="1"/>
        <v>19806.3</v>
      </c>
    </row>
    <row r="23" spans="2:9" ht="12.75">
      <c r="B23" s="107"/>
      <c r="C23" s="107"/>
      <c r="D23" s="107"/>
      <c r="E23" s="107"/>
      <c r="F23" s="107"/>
      <c r="G23" s="107"/>
      <c r="H23" s="107"/>
      <c r="I23" s="107"/>
    </row>
  </sheetData>
  <mergeCells count="4">
    <mergeCell ref="A3:I3"/>
    <mergeCell ref="A4:H4"/>
    <mergeCell ref="A5:I5"/>
    <mergeCell ref="A1:I1"/>
  </mergeCells>
  <printOptions/>
  <pageMargins left="0.11811023622047245" right="0.75" top="1" bottom="1" header="0" footer="0"/>
  <pageSetup horizontalDpi="300" verticalDpi="300" orientation="portrait" paperSize="9" scale="77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5.7109375" style="2" customWidth="1"/>
    <col min="7" max="16384" width="11.421875" style="2" customWidth="1"/>
  </cols>
  <sheetData>
    <row r="1" spans="1:9" ht="18">
      <c r="A1" s="153" t="s">
        <v>211</v>
      </c>
      <c r="B1" s="153"/>
      <c r="C1" s="153"/>
      <c r="D1" s="153"/>
      <c r="E1" s="153"/>
      <c r="F1" s="153"/>
      <c r="G1" s="1"/>
      <c r="H1" s="1"/>
      <c r="I1" s="1"/>
    </row>
    <row r="3" spans="1:6" ht="12.75">
      <c r="A3" s="156" t="s">
        <v>204</v>
      </c>
      <c r="B3" s="156"/>
      <c r="C3" s="156"/>
      <c r="D3" s="156"/>
      <c r="E3" s="156"/>
      <c r="F3" s="156"/>
    </row>
    <row r="4" spans="1:6" ht="12.75">
      <c r="A4" s="151" t="s">
        <v>0</v>
      </c>
      <c r="B4" s="151"/>
      <c r="C4" s="151"/>
      <c r="D4" s="151"/>
      <c r="E4" s="151"/>
      <c r="F4" s="151"/>
    </row>
    <row r="5" spans="1:6" ht="12.75">
      <c r="A5" s="151" t="s">
        <v>1</v>
      </c>
      <c r="B5" s="151"/>
      <c r="C5" s="151"/>
      <c r="D5" s="151"/>
      <c r="E5" s="151"/>
      <c r="F5" s="151"/>
    </row>
    <row r="7" spans="1:10" ht="12.75">
      <c r="A7" s="22"/>
      <c r="B7" s="5" t="s">
        <v>99</v>
      </c>
      <c r="C7" s="5" t="s">
        <v>101</v>
      </c>
      <c r="D7" s="5"/>
      <c r="E7" s="5"/>
      <c r="F7" s="6"/>
      <c r="G7" s="3"/>
      <c r="H7" s="3"/>
      <c r="J7" s="3"/>
    </row>
    <row r="8" spans="1:10" ht="12.75">
      <c r="A8" s="45"/>
      <c r="B8" s="8" t="s">
        <v>95</v>
      </c>
      <c r="C8" s="8" t="s">
        <v>102</v>
      </c>
      <c r="D8" s="8" t="s">
        <v>104</v>
      </c>
      <c r="E8" s="8" t="s">
        <v>104</v>
      </c>
      <c r="F8" s="9" t="s">
        <v>47</v>
      </c>
      <c r="G8" s="3"/>
      <c r="H8" s="3"/>
      <c r="J8" s="3"/>
    </row>
    <row r="9" spans="1:10" ht="13.5" thickBot="1">
      <c r="A9" s="10" t="s">
        <v>2</v>
      </c>
      <c r="B9" s="11" t="s">
        <v>100</v>
      </c>
      <c r="C9" s="11" t="s">
        <v>103</v>
      </c>
      <c r="D9" s="11" t="s">
        <v>105</v>
      </c>
      <c r="E9" s="11" t="s">
        <v>106</v>
      </c>
      <c r="F9" s="12" t="s">
        <v>107</v>
      </c>
      <c r="G9" s="3"/>
      <c r="H9" s="3"/>
      <c r="J9" s="3"/>
    </row>
    <row r="10" spans="1:6" ht="12.75">
      <c r="A10" s="13">
        <v>1990</v>
      </c>
      <c r="B10" s="14">
        <v>11800.19689276742</v>
      </c>
      <c r="C10" s="14">
        <v>673.3739617515897</v>
      </c>
      <c r="D10" s="14">
        <v>1389.9306432031542</v>
      </c>
      <c r="E10" s="130" t="s">
        <v>203</v>
      </c>
      <c r="F10" s="15">
        <v>9736.892287812678</v>
      </c>
    </row>
    <row r="11" spans="1:6" ht="12.75">
      <c r="A11" s="13">
        <v>1991</v>
      </c>
      <c r="B11" s="14">
        <v>11611.321268616352</v>
      </c>
      <c r="C11" s="14">
        <v>665.8973711730555</v>
      </c>
      <c r="D11" s="14">
        <v>1545.3511713725914</v>
      </c>
      <c r="E11" s="130" t="s">
        <v>203</v>
      </c>
      <c r="F11" s="15">
        <v>9400.072726070704</v>
      </c>
    </row>
    <row r="12" spans="1:6" ht="12.75">
      <c r="A12" s="13">
        <v>1992</v>
      </c>
      <c r="B12" s="14">
        <v>10362.028534852692</v>
      </c>
      <c r="C12" s="14">
        <v>615.3462430733355</v>
      </c>
      <c r="D12" s="14">
        <v>1642.2613681439543</v>
      </c>
      <c r="E12" s="130" t="s">
        <v>203</v>
      </c>
      <c r="F12" s="15">
        <v>8104.420923635402</v>
      </c>
    </row>
    <row r="13" spans="1:6" ht="12.75">
      <c r="A13" s="13">
        <v>1993</v>
      </c>
      <c r="B13" s="14">
        <v>12668.11604221509</v>
      </c>
      <c r="C13" s="14">
        <v>641.2859254985395</v>
      </c>
      <c r="D13" s="14">
        <v>1586.1009940740207</v>
      </c>
      <c r="E13" s="130" t="s">
        <v>203</v>
      </c>
      <c r="F13" s="15">
        <v>10440.72912264253</v>
      </c>
    </row>
    <row r="14" spans="1:6" ht="12.75">
      <c r="A14" s="13">
        <v>1994</v>
      </c>
      <c r="B14" s="14">
        <v>14688.572539756951</v>
      </c>
      <c r="C14" s="14">
        <v>710.0296899979566</v>
      </c>
      <c r="D14" s="14">
        <v>1136.7597033404252</v>
      </c>
      <c r="E14" s="130" t="s">
        <v>203</v>
      </c>
      <c r="F14" s="15">
        <v>12841.78314641857</v>
      </c>
    </row>
    <row r="15" spans="1:6" ht="12.75">
      <c r="A15" s="13">
        <v>1995</v>
      </c>
      <c r="B15" s="14">
        <v>15199.06309425072</v>
      </c>
      <c r="C15" s="14">
        <v>760.490666282019</v>
      </c>
      <c r="D15" s="14">
        <v>1183.6512687365523</v>
      </c>
      <c r="E15" s="130" t="s">
        <v>203</v>
      </c>
      <c r="F15" s="15">
        <v>13254.921159232148</v>
      </c>
    </row>
    <row r="16" spans="1:6" ht="12.75">
      <c r="A16" s="13">
        <v>1996</v>
      </c>
      <c r="B16" s="14">
        <v>17977.417882514157</v>
      </c>
      <c r="C16" s="14">
        <v>760.3884942242737</v>
      </c>
      <c r="D16" s="14">
        <v>1150.4050821583546</v>
      </c>
      <c r="E16" s="130" t="s">
        <v>203</v>
      </c>
      <c r="F16" s="15">
        <v>16066.624306131529</v>
      </c>
    </row>
    <row r="17" spans="1:6" ht="12.75">
      <c r="A17" s="13">
        <v>1997</v>
      </c>
      <c r="B17" s="14">
        <v>18464.80961499165</v>
      </c>
      <c r="C17" s="14">
        <v>721.4609402233361</v>
      </c>
      <c r="D17" s="14">
        <v>875.6133328525236</v>
      </c>
      <c r="E17" s="130" t="s">
        <v>203</v>
      </c>
      <c r="F17" s="15">
        <v>16867.735341915788</v>
      </c>
    </row>
    <row r="18" spans="1:6" ht="12.75">
      <c r="A18" s="13">
        <v>1998</v>
      </c>
      <c r="B18" s="14">
        <v>18703.846020698857</v>
      </c>
      <c r="C18" s="14">
        <v>720.4692702511029</v>
      </c>
      <c r="D18" s="14">
        <v>952.9840250982655</v>
      </c>
      <c r="E18" s="130" t="s">
        <v>203</v>
      </c>
      <c r="F18" s="15">
        <v>17030.392725349488</v>
      </c>
    </row>
    <row r="19" spans="1:6" ht="12.75">
      <c r="A19" s="13" t="s">
        <v>48</v>
      </c>
      <c r="B19" s="14">
        <v>17015.19326626038</v>
      </c>
      <c r="C19" s="14">
        <v>723.0085463921243</v>
      </c>
      <c r="D19" s="14">
        <v>915.3480461096487</v>
      </c>
      <c r="E19" s="130" t="s">
        <v>203</v>
      </c>
      <c r="F19" s="15">
        <v>15376.836673758608</v>
      </c>
    </row>
    <row r="20" spans="1:6" ht="12.75">
      <c r="A20" s="13" t="s">
        <v>178</v>
      </c>
      <c r="B20" s="14">
        <v>18849.4</v>
      </c>
      <c r="C20" s="14">
        <v>754.9974156479511</v>
      </c>
      <c r="D20" s="14">
        <v>1195.749642397798</v>
      </c>
      <c r="E20" s="130" t="s">
        <v>203</v>
      </c>
      <c r="F20" s="15">
        <v>16898.652941954253</v>
      </c>
    </row>
    <row r="21" spans="1:6" ht="12.75">
      <c r="A21" s="13" t="s">
        <v>179</v>
      </c>
      <c r="B21" s="14">
        <v>19684.6</v>
      </c>
      <c r="C21" s="14">
        <v>803.891553375885</v>
      </c>
      <c r="D21" s="14">
        <v>1220.8322815621507</v>
      </c>
      <c r="E21" s="130" t="s">
        <v>203</v>
      </c>
      <c r="F21" s="15">
        <v>17659.876165061964</v>
      </c>
    </row>
    <row r="22" spans="1:6" ht="13.5" thickBot="1">
      <c r="A22" s="16" t="s">
        <v>180</v>
      </c>
      <c r="B22" s="17">
        <v>19806.3</v>
      </c>
      <c r="C22" s="17">
        <v>798.6</v>
      </c>
      <c r="D22" s="17">
        <v>1164.9</v>
      </c>
      <c r="E22" s="131" t="s">
        <v>203</v>
      </c>
      <c r="F22" s="18">
        <v>17842.8</v>
      </c>
    </row>
    <row r="23" ht="12.75">
      <c r="A23" s="2" t="s">
        <v>208</v>
      </c>
    </row>
  </sheetData>
  <mergeCells count="4">
    <mergeCell ref="A3:F3"/>
    <mergeCell ref="A4:F4"/>
    <mergeCell ref="A5:F5"/>
    <mergeCell ref="A1:F1"/>
  </mergeCells>
  <printOptions/>
  <pageMargins left="0.11811023622047245" right="0.75" top="1" bottom="1" header="0" footer="0"/>
  <pageSetup horizontalDpi="300" verticalDpi="300" orientation="portrait" paperSize="9" scale="77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71"/>
  <sheetViews>
    <sheetView showGridLines="0" zoomScale="75" zoomScaleNormal="75" workbookViewId="0" topLeftCell="A1">
      <selection activeCell="A1" sqref="A1:U1"/>
    </sheetView>
  </sheetViews>
  <sheetFormatPr defaultColWidth="11.421875" defaultRowHeight="12.75"/>
  <cols>
    <col min="1" max="1" width="7.140625" style="24" customWidth="1"/>
    <col min="2" max="2" width="5.140625" style="24" customWidth="1"/>
    <col min="3" max="3" width="6.28125" style="24" customWidth="1"/>
    <col min="4" max="7" width="11.57421875" style="24" customWidth="1"/>
    <col min="8" max="8" width="7.8515625" style="24" customWidth="1"/>
    <col min="9" max="21" width="10.7109375" style="24" customWidth="1"/>
    <col min="22" max="16384" width="11.57421875" style="24" customWidth="1"/>
  </cols>
  <sheetData>
    <row r="1" spans="1:21" ht="18">
      <c r="A1" s="157" t="s">
        <v>211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3" spans="1:21" ht="15">
      <c r="A3" s="152" t="s">
        <v>205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</row>
    <row r="4" spans="1:21" ht="12.75">
      <c r="A4" s="151" t="s">
        <v>186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</row>
    <row r="5" spans="1:21" ht="12.75">
      <c r="A5" s="151" t="s">
        <v>187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</row>
    <row r="6" spans="1:2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110"/>
      <c r="B7" s="111"/>
      <c r="C7" s="111"/>
      <c r="D7" s="111"/>
      <c r="E7" s="111"/>
      <c r="F7" s="111"/>
      <c r="G7" s="111"/>
      <c r="H7" s="111"/>
      <c r="I7" s="112">
        <v>1990</v>
      </c>
      <c r="J7" s="112">
        <v>1991</v>
      </c>
      <c r="K7" s="113">
        <v>1992</v>
      </c>
      <c r="L7" s="113">
        <v>1993</v>
      </c>
      <c r="M7" s="113">
        <v>1994</v>
      </c>
      <c r="N7" s="113">
        <v>1995</v>
      </c>
      <c r="O7" s="113">
        <v>1996</v>
      </c>
      <c r="P7" s="113">
        <v>1997</v>
      </c>
      <c r="Q7" s="113">
        <v>1998</v>
      </c>
      <c r="R7" s="113">
        <v>1999</v>
      </c>
      <c r="S7" s="114" t="s">
        <v>185</v>
      </c>
      <c r="T7" s="113" t="s">
        <v>179</v>
      </c>
      <c r="U7" s="115" t="s">
        <v>180</v>
      </c>
    </row>
    <row r="8" spans="1:21" ht="12.75">
      <c r="A8" s="110">
        <v>32</v>
      </c>
      <c r="B8" s="81" t="s">
        <v>189</v>
      </c>
      <c r="C8" s="111"/>
      <c r="D8" s="111"/>
      <c r="E8" s="111"/>
      <c r="F8" s="111"/>
      <c r="G8" s="111"/>
      <c r="H8" s="111"/>
      <c r="I8" s="116">
        <v>147.38756173596337</v>
      </c>
      <c r="J8" s="116">
        <v>206.19890065269917</v>
      </c>
      <c r="K8" s="116">
        <v>-29.781762642289618</v>
      </c>
      <c r="L8" s="116">
        <v>-9.566578215715264</v>
      </c>
      <c r="M8" s="116">
        <v>165.38465858305386</v>
      </c>
      <c r="N8" s="116">
        <v>153.95954782854324</v>
      </c>
      <c r="O8" s="116">
        <v>471.82512582789417</v>
      </c>
      <c r="P8" s="116">
        <v>214.3615751926244</v>
      </c>
      <c r="Q8" s="116">
        <v>406.0423733186687</v>
      </c>
      <c r="R8" s="116">
        <v>435.22712356808864</v>
      </c>
      <c r="S8" s="116">
        <v>446.24</v>
      </c>
      <c r="T8" s="116">
        <v>457.48</v>
      </c>
      <c r="U8" s="116">
        <v>460.21</v>
      </c>
    </row>
    <row r="9" spans="1:21" ht="12.75">
      <c r="A9" s="45">
        <v>321</v>
      </c>
      <c r="C9" s="24" t="s">
        <v>108</v>
      </c>
      <c r="I9" s="117">
        <v>270.2614843977258</v>
      </c>
      <c r="J9" s="117">
        <v>153.08290233553305</v>
      </c>
      <c r="K9" s="117">
        <v>-3.9851841260682974</v>
      </c>
      <c r="L9" s="117">
        <v>-11.926635690502806</v>
      </c>
      <c r="M9" s="117">
        <v>186.03100595001985</v>
      </c>
      <c r="N9" s="117">
        <v>292.7602223985191</v>
      </c>
      <c r="O9" s="117">
        <v>224.3854523096895</v>
      </c>
      <c r="P9" s="117">
        <v>307.06892869592394</v>
      </c>
      <c r="Q9" s="117">
        <v>390.05785154400013</v>
      </c>
      <c r="R9" s="117">
        <v>416.0131785667063</v>
      </c>
      <c r="S9" s="117">
        <v>474.9711104780451</v>
      </c>
      <c r="T9" s="117">
        <v>481.32109424824813</v>
      </c>
      <c r="U9" s="118">
        <v>484.7258248990539</v>
      </c>
    </row>
    <row r="10" spans="1:21" ht="12.75">
      <c r="A10" s="45">
        <v>322</v>
      </c>
      <c r="C10" s="24" t="s">
        <v>109</v>
      </c>
      <c r="I10" s="117">
        <v>-122.8739226617624</v>
      </c>
      <c r="J10" s="117">
        <v>53.11599831716612</v>
      </c>
      <c r="K10" s="117">
        <v>-25.79657851622132</v>
      </c>
      <c r="L10" s="117">
        <v>2.360057474787542</v>
      </c>
      <c r="M10" s="117">
        <v>-20.64634736696597</v>
      </c>
      <c r="N10" s="117">
        <v>-138.80067456997585</v>
      </c>
      <c r="O10" s="117">
        <v>247.43967351820467</v>
      </c>
      <c r="P10" s="117">
        <v>-92.70735350329956</v>
      </c>
      <c r="Q10" s="117">
        <v>15.984521774668545</v>
      </c>
      <c r="R10" s="117">
        <v>19.213945001382335</v>
      </c>
      <c r="S10" s="117">
        <v>-28.73</v>
      </c>
      <c r="T10" s="117">
        <v>-23.24</v>
      </c>
      <c r="U10" s="117">
        <v>-24.51</v>
      </c>
    </row>
    <row r="11" spans="1:21" ht="12.75">
      <c r="A11" s="110">
        <v>33</v>
      </c>
      <c r="B11" s="81" t="s">
        <v>190</v>
      </c>
      <c r="C11" s="111"/>
      <c r="D11" s="111"/>
      <c r="E11" s="111"/>
      <c r="F11" s="111"/>
      <c r="G11" s="111"/>
      <c r="H11" s="111"/>
      <c r="I11" s="116">
        <v>1603.1654544252522</v>
      </c>
      <c r="J11" s="116">
        <v>1939.9399838327745</v>
      </c>
      <c r="K11" s="116">
        <v>1373.5842955537125</v>
      </c>
      <c r="L11" s="116">
        <v>1478.2753868113903</v>
      </c>
      <c r="M11" s="116">
        <v>1636.567110514106</v>
      </c>
      <c r="N11" s="116">
        <v>1822.2199204218448</v>
      </c>
      <c r="O11" s="116">
        <v>2023.8265809022394</v>
      </c>
      <c r="P11" s="116">
        <v>2135.280219627853</v>
      </c>
      <c r="Q11" s="116">
        <v>2282.819605561766</v>
      </c>
      <c r="R11" s="116">
        <v>2106.765786905148</v>
      </c>
      <c r="S11" s="116">
        <v>2497.7143825201642</v>
      </c>
      <c r="T11" s="116">
        <v>2411.8357946942656</v>
      </c>
      <c r="U11" s="116">
        <v>2619.523893975455</v>
      </c>
    </row>
    <row r="12" spans="1:21" ht="12.75">
      <c r="A12" s="45">
        <v>331</v>
      </c>
      <c r="C12" s="24" t="s">
        <v>110</v>
      </c>
      <c r="I12" s="117">
        <v>717.0782115081797</v>
      </c>
      <c r="J12" s="117">
        <v>964.9941410335003</v>
      </c>
      <c r="K12" s="117">
        <v>501.572599257149</v>
      </c>
      <c r="L12" s="117">
        <v>498.43216382387936</v>
      </c>
      <c r="M12" s="117">
        <v>672.1669957207939</v>
      </c>
      <c r="N12" s="117">
        <v>837.7812747425205</v>
      </c>
      <c r="O12" s="117">
        <v>1135.5373017561574</v>
      </c>
      <c r="P12" s="117">
        <v>1180.0313547894652</v>
      </c>
      <c r="Q12" s="117">
        <v>1282.348924434748</v>
      </c>
      <c r="R12" s="117">
        <v>1125.9105947615785</v>
      </c>
      <c r="S12" s="117">
        <v>1314.0446762347797</v>
      </c>
      <c r="T12" s="117">
        <v>1378.917693075139</v>
      </c>
      <c r="U12" s="117">
        <v>1514.2089913213854</v>
      </c>
    </row>
    <row r="13" spans="1:21" ht="12.75">
      <c r="A13" s="45">
        <v>3311</v>
      </c>
      <c r="D13" s="24" t="s">
        <v>111</v>
      </c>
      <c r="I13" s="117">
        <v>352.40577254095894</v>
      </c>
      <c r="J13" s="117">
        <v>605.0042377964492</v>
      </c>
      <c r="K13" s="117">
        <v>269.68170416982196</v>
      </c>
      <c r="L13" s="117">
        <v>285.4696952267618</v>
      </c>
      <c r="M13" s="117">
        <v>370.4192927890568</v>
      </c>
      <c r="N13" s="117">
        <v>487.3475279128592</v>
      </c>
      <c r="O13" s="117">
        <v>679.6137156371329</v>
      </c>
      <c r="P13" s="117">
        <v>607.9511869868859</v>
      </c>
      <c r="Q13" s="117">
        <v>613.4304559337925</v>
      </c>
      <c r="R13" s="117">
        <v>557.1987902828364</v>
      </c>
      <c r="S13" s="117">
        <v>774.8383968603131</v>
      </c>
      <c r="T13" s="117">
        <v>875.4330248939217</v>
      </c>
      <c r="U13" s="117">
        <v>979.9311470316012</v>
      </c>
    </row>
    <row r="14" spans="1:21" ht="12.75">
      <c r="A14" s="45">
        <v>3312</v>
      </c>
      <c r="D14" s="24" t="s">
        <v>112</v>
      </c>
      <c r="I14" s="117">
        <v>364.67243896722084</v>
      </c>
      <c r="J14" s="117">
        <v>359.9899032370512</v>
      </c>
      <c r="K14" s="117">
        <v>231.89089508732707</v>
      </c>
      <c r="L14" s="117">
        <v>212.96246859711752</v>
      </c>
      <c r="M14" s="117">
        <v>301.7477029317371</v>
      </c>
      <c r="N14" s="117">
        <v>350.43374682966123</v>
      </c>
      <c r="O14" s="117">
        <v>455.92358611902443</v>
      </c>
      <c r="P14" s="117">
        <v>572.0801678025795</v>
      </c>
      <c r="Q14" s="117">
        <v>668.9184685009556</v>
      </c>
      <c r="R14" s="117">
        <v>568.7118044787421</v>
      </c>
      <c r="S14" s="117">
        <v>539.2062793744666</v>
      </c>
      <c r="T14" s="117">
        <v>503.48466818121716</v>
      </c>
      <c r="U14" s="117">
        <v>534.2778442897841</v>
      </c>
    </row>
    <row r="15" spans="1:21" ht="12.75">
      <c r="A15" s="45">
        <v>332</v>
      </c>
      <c r="C15" s="24" t="s">
        <v>113</v>
      </c>
      <c r="I15" s="117">
        <v>575.5382784609282</v>
      </c>
      <c r="J15" s="117">
        <v>605.2993581190726</v>
      </c>
      <c r="K15" s="117">
        <v>645.3159406440446</v>
      </c>
      <c r="L15" s="117">
        <v>670.4542118928276</v>
      </c>
      <c r="M15" s="117">
        <v>689.4070264325123</v>
      </c>
      <c r="N15" s="117">
        <v>718.4625419205944</v>
      </c>
      <c r="O15" s="117">
        <v>743.4279326385633</v>
      </c>
      <c r="P15" s="117">
        <v>765.1427261007536</v>
      </c>
      <c r="Q15" s="117">
        <v>785.2843072734485</v>
      </c>
      <c r="R15" s="117">
        <v>794.4633082110273</v>
      </c>
      <c r="S15" s="117">
        <v>856.9775567054921</v>
      </c>
      <c r="T15" s="117">
        <v>924.5916799249936</v>
      </c>
      <c r="U15" s="117">
        <v>996.9884809599367</v>
      </c>
    </row>
    <row r="16" spans="1:21" ht="12.75">
      <c r="A16" s="45">
        <v>3321</v>
      </c>
      <c r="D16" s="24" t="s">
        <v>114</v>
      </c>
      <c r="I16" s="117">
        <v>575.5382784609282</v>
      </c>
      <c r="J16" s="117">
        <v>605.2993581190726</v>
      </c>
      <c r="K16" s="117">
        <v>645.3159406440446</v>
      </c>
      <c r="L16" s="117">
        <v>670.4542118928276</v>
      </c>
      <c r="M16" s="117">
        <v>689.4070264325123</v>
      </c>
      <c r="N16" s="117">
        <v>718.4625419205944</v>
      </c>
      <c r="O16" s="117">
        <v>743.4279326385633</v>
      </c>
      <c r="P16" s="117">
        <v>765.1427261007536</v>
      </c>
      <c r="Q16" s="117">
        <v>785.2843072734485</v>
      </c>
      <c r="R16" s="117">
        <v>794.4633082110273</v>
      </c>
      <c r="S16" s="117">
        <v>856.9775567054921</v>
      </c>
      <c r="T16" s="117">
        <v>924.5916799249936</v>
      </c>
      <c r="U16" s="117">
        <v>996.9884809599367</v>
      </c>
    </row>
    <row r="17" spans="1:21" ht="12.75">
      <c r="A17" s="45">
        <v>3322</v>
      </c>
      <c r="D17" s="24" t="s">
        <v>115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</row>
    <row r="18" spans="1:21" ht="12.75">
      <c r="A18" s="45">
        <v>339</v>
      </c>
      <c r="C18" s="24" t="s">
        <v>116</v>
      </c>
      <c r="I18" s="117">
        <v>310.5489644561441</v>
      </c>
      <c r="J18" s="117">
        <v>369.64648468020147</v>
      </c>
      <c r="K18" s="117">
        <v>226.69575565251884</v>
      </c>
      <c r="L18" s="117">
        <v>309.38901109468344</v>
      </c>
      <c r="M18" s="117">
        <v>274.9930883607996</v>
      </c>
      <c r="N18" s="117">
        <v>265.9761037587297</v>
      </c>
      <c r="O18" s="117">
        <v>144.86134650751868</v>
      </c>
      <c r="P18" s="117">
        <v>190.10613873763415</v>
      </c>
      <c r="Q18" s="117">
        <v>215.1863738535694</v>
      </c>
      <c r="R18" s="117">
        <v>186.3918839325424</v>
      </c>
      <c r="S18" s="117">
        <v>326.69214957989254</v>
      </c>
      <c r="T18" s="117">
        <v>108.32642169413293</v>
      </c>
      <c r="U18" s="117">
        <v>108.32642169413293</v>
      </c>
    </row>
    <row r="19" spans="1:21" ht="12.75">
      <c r="A19" s="45">
        <v>3391</v>
      </c>
      <c r="D19" s="24" t="s">
        <v>117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</row>
    <row r="20" spans="1:21" ht="12.75">
      <c r="A20" s="45">
        <v>3392</v>
      </c>
      <c r="D20" s="24" t="s">
        <v>118</v>
      </c>
      <c r="I20" s="117">
        <v>310.5489644561441</v>
      </c>
      <c r="J20" s="117">
        <v>369.64648468020147</v>
      </c>
      <c r="K20" s="117">
        <v>226.69575565251884</v>
      </c>
      <c r="L20" s="117">
        <v>309.38901109468344</v>
      </c>
      <c r="M20" s="117">
        <v>274.9930883607996</v>
      </c>
      <c r="N20" s="117">
        <v>265.9761037587297</v>
      </c>
      <c r="O20" s="117">
        <v>144.86134650751868</v>
      </c>
      <c r="P20" s="117">
        <v>190.10613873763415</v>
      </c>
      <c r="Q20" s="117">
        <v>215.1863738535694</v>
      </c>
      <c r="R20" s="117">
        <v>186.3918839325424</v>
      </c>
      <c r="S20" s="117">
        <v>326.69214957989254</v>
      </c>
      <c r="T20" s="117">
        <v>108.32642169413293</v>
      </c>
      <c r="U20" s="117">
        <v>108.32642169413293</v>
      </c>
    </row>
    <row r="21" spans="1:21" ht="12.75">
      <c r="A21" s="45">
        <v>33921</v>
      </c>
      <c r="E21" s="24" t="s">
        <v>119</v>
      </c>
      <c r="I21" s="117">
        <v>310.5489644561441</v>
      </c>
      <c r="J21" s="117">
        <v>369.64648468020147</v>
      </c>
      <c r="K21" s="117">
        <v>226.69575565251884</v>
      </c>
      <c r="L21" s="117">
        <v>309.38901109468344</v>
      </c>
      <c r="M21" s="117">
        <v>274.9930883607996</v>
      </c>
      <c r="N21" s="117">
        <v>265.9761037587297</v>
      </c>
      <c r="O21" s="117">
        <v>144.86134650751868</v>
      </c>
      <c r="P21" s="117">
        <v>190.10613873763415</v>
      </c>
      <c r="Q21" s="117">
        <v>215.1863738535694</v>
      </c>
      <c r="R21" s="117">
        <v>186.3918839325424</v>
      </c>
      <c r="S21" s="117">
        <v>326.69214957989254</v>
      </c>
      <c r="T21" s="117">
        <v>108.32642169413293</v>
      </c>
      <c r="U21" s="117">
        <v>108.32642169413293</v>
      </c>
    </row>
    <row r="22" spans="1:21" ht="12.75">
      <c r="A22" s="45">
        <v>33922</v>
      </c>
      <c r="E22" s="24" t="s">
        <v>120</v>
      </c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3" spans="1:21" ht="12.75">
      <c r="A23" s="110">
        <v>34</v>
      </c>
      <c r="B23" s="81" t="s">
        <v>191</v>
      </c>
      <c r="C23" s="111"/>
      <c r="D23" s="111"/>
      <c r="E23" s="111"/>
      <c r="F23" s="111"/>
      <c r="G23" s="111"/>
      <c r="H23" s="111"/>
      <c r="I23" s="116">
        <v>1750.5530161612155</v>
      </c>
      <c r="J23" s="116">
        <v>2146.1388844854737</v>
      </c>
      <c r="K23" s="116">
        <v>1343.802532911423</v>
      </c>
      <c r="L23" s="116">
        <v>1468.708808595675</v>
      </c>
      <c r="M23" s="116">
        <v>1801.9517690971597</v>
      </c>
      <c r="N23" s="116">
        <v>1976.179468250388</v>
      </c>
      <c r="O23" s="116">
        <v>2495.6517067301334</v>
      </c>
      <c r="P23" s="116">
        <v>2349.6417948204776</v>
      </c>
      <c r="Q23" s="116">
        <v>2688.8619788804344</v>
      </c>
      <c r="R23" s="116">
        <v>2541.992910473237</v>
      </c>
      <c r="S23" s="116">
        <v>2943.96</v>
      </c>
      <c r="T23" s="116">
        <v>2869.32</v>
      </c>
      <c r="U23" s="116">
        <v>3079.74</v>
      </c>
    </row>
    <row r="24" spans="1:21" ht="12.75">
      <c r="A24" s="110">
        <v>35</v>
      </c>
      <c r="B24" s="81" t="s">
        <v>192</v>
      </c>
      <c r="C24" s="111"/>
      <c r="D24" s="111"/>
      <c r="E24" s="111"/>
      <c r="F24" s="111"/>
      <c r="G24" s="111"/>
      <c r="H24" s="111"/>
      <c r="I24" s="116">
        <v>-212.16093212770306</v>
      </c>
      <c r="J24" s="116">
        <v>139.3592455735461</v>
      </c>
      <c r="K24" s="116">
        <v>-616.1746226184896</v>
      </c>
      <c r="L24" s="116">
        <v>-523.7079692582308</v>
      </c>
      <c r="M24" s="116">
        <v>-308.3882174401688</v>
      </c>
      <c r="N24" s="116">
        <v>-300.82672217428694</v>
      </c>
      <c r="O24" s="116">
        <v>100.39931169689726</v>
      </c>
      <c r="P24" s="116">
        <v>-168.35199071436318</v>
      </c>
      <c r="Q24" s="116">
        <v>104.12021575132485</v>
      </c>
      <c r="R24" s="116">
        <v>-119.7930895267632</v>
      </c>
      <c r="S24" s="116">
        <v>167.06</v>
      </c>
      <c r="T24" s="116">
        <v>-74.78</v>
      </c>
      <c r="U24" s="116">
        <v>68.64</v>
      </c>
    </row>
    <row r="25" spans="1:21" ht="12.75">
      <c r="A25" s="45">
        <v>36</v>
      </c>
      <c r="B25" s="24" t="s">
        <v>121</v>
      </c>
      <c r="I25" s="117">
        <v>67.58938681932374</v>
      </c>
      <c r="J25" s="117">
        <v>-59.672932763573854</v>
      </c>
      <c r="K25" s="117">
        <v>-125.53660569398866</v>
      </c>
      <c r="L25" s="117">
        <v>-30.624701416465335</v>
      </c>
      <c r="M25" s="117">
        <v>26.795686320964506</v>
      </c>
      <c r="N25" s="117">
        <v>105.7779327263111</v>
      </c>
      <c r="O25" s="117">
        <v>172.48696407918936</v>
      </c>
      <c r="P25" s="117">
        <v>115.6712426069501</v>
      </c>
      <c r="Q25" s="117">
        <v>62.04538190280434</v>
      </c>
      <c r="R25" s="117">
        <v>236.00754867</v>
      </c>
      <c r="S25" s="117">
        <v>-60.88673809999999</v>
      </c>
      <c r="T25" s="117">
        <v>-102.05290979999998</v>
      </c>
      <c r="U25" s="117">
        <v>-120.97950599999999</v>
      </c>
    </row>
    <row r="26" spans="1:21" ht="12.75">
      <c r="A26" s="45">
        <v>37</v>
      </c>
      <c r="B26" s="24" t="s">
        <v>122</v>
      </c>
      <c r="I26" s="117">
        <v>79.79998317166107</v>
      </c>
      <c r="J26" s="117">
        <v>110.09099323260372</v>
      </c>
      <c r="K26" s="117">
        <v>198.69760676980036</v>
      </c>
      <c r="L26" s="117">
        <v>279.1382688447345</v>
      </c>
      <c r="M26" s="117">
        <v>269.9451876960802</v>
      </c>
      <c r="N26" s="117">
        <v>251.63355089971515</v>
      </c>
      <c r="O26" s="117">
        <v>296.5972293341988</v>
      </c>
      <c r="P26" s="117">
        <v>276.80794538001993</v>
      </c>
      <c r="Q26" s="117">
        <v>169.1638719603813</v>
      </c>
      <c r="R26" s="117">
        <v>146.3163968122318</v>
      </c>
      <c r="S26" s="117">
        <v>141.3622540357963</v>
      </c>
      <c r="T26" s="117">
        <v>305.32015914800525</v>
      </c>
      <c r="U26" s="117">
        <v>350.5601432812857</v>
      </c>
    </row>
    <row r="27" spans="1:21" ht="12.75">
      <c r="A27" s="45">
        <v>371</v>
      </c>
      <c r="C27" s="24" t="s">
        <v>123</v>
      </c>
      <c r="I27" s="117">
        <v>37.382952892671256</v>
      </c>
      <c r="J27" s="117">
        <v>23.179834841873717</v>
      </c>
      <c r="K27" s="117">
        <v>33.35557078119553</v>
      </c>
      <c r="L27" s="117">
        <v>70.60149291406728</v>
      </c>
      <c r="M27" s="117">
        <v>70.05757695959997</v>
      </c>
      <c r="N27" s="117">
        <v>88.99186229610665</v>
      </c>
      <c r="O27" s="117">
        <v>119.70854879617275</v>
      </c>
      <c r="P27" s="117">
        <v>223.1069128412246</v>
      </c>
      <c r="Q27" s="117">
        <v>121.06787830706911</v>
      </c>
      <c r="R27" s="117">
        <v>121.4164653276117</v>
      </c>
      <c r="S27" s="117">
        <v>124.53271308884162</v>
      </c>
      <c r="T27" s="117">
        <v>287.1756037166589</v>
      </c>
      <c r="U27" s="117">
        <v>332.5598307549914</v>
      </c>
    </row>
    <row r="28" spans="1:21" ht="12.75">
      <c r="A28" s="119">
        <v>372</v>
      </c>
      <c r="B28" s="120"/>
      <c r="C28" s="120" t="s">
        <v>124</v>
      </c>
      <c r="D28" s="120"/>
      <c r="E28" s="120"/>
      <c r="F28" s="120"/>
      <c r="G28" s="120"/>
      <c r="H28" s="120"/>
      <c r="I28" s="121">
        <v>42.41703027898981</v>
      </c>
      <c r="J28" s="121">
        <v>86.91115839073001</v>
      </c>
      <c r="K28" s="121">
        <v>165.34203598860483</v>
      </c>
      <c r="L28" s="121">
        <v>208.53677593066726</v>
      </c>
      <c r="M28" s="121">
        <v>199.8876107364802</v>
      </c>
      <c r="N28" s="121">
        <v>162.6416886036085</v>
      </c>
      <c r="O28" s="121">
        <v>176.88868053802602</v>
      </c>
      <c r="P28" s="121">
        <v>53.70103253879533</v>
      </c>
      <c r="Q28" s="121">
        <v>48.09599365331218</v>
      </c>
      <c r="R28" s="121">
        <v>24.8999314846201</v>
      </c>
      <c r="S28" s="121">
        <v>16.829540946954673</v>
      </c>
      <c r="T28" s="121">
        <v>18.144555431346387</v>
      </c>
      <c r="U28" s="121">
        <v>18.00031252629428</v>
      </c>
    </row>
    <row r="29" spans="9:21" ht="12.75"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</row>
    <row r="30" spans="9:21" ht="12.75"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</row>
    <row r="31" spans="9:21" ht="12.75"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</row>
    <row r="32" spans="1:21" ht="12.75">
      <c r="A32" s="111">
        <v>21</v>
      </c>
      <c r="B32" s="111" t="s">
        <v>193</v>
      </c>
      <c r="C32" s="111"/>
      <c r="D32" s="111"/>
      <c r="E32" s="111"/>
      <c r="F32" s="111"/>
      <c r="G32" s="111"/>
      <c r="H32" s="111"/>
      <c r="I32" s="124">
        <v>1962.7139482889186</v>
      </c>
      <c r="J32" s="125">
        <v>2006.7796389119276</v>
      </c>
      <c r="K32" s="124">
        <v>1959.9771555299126</v>
      </c>
      <c r="L32" s="125">
        <v>1992.4167778539058</v>
      </c>
      <c r="M32" s="124">
        <v>2110.3399865373285</v>
      </c>
      <c r="N32" s="125">
        <v>2277.006190424675</v>
      </c>
      <c r="O32" s="124">
        <v>2395.252395033236</v>
      </c>
      <c r="P32" s="125">
        <v>2517.9937855348408</v>
      </c>
      <c r="Q32" s="124">
        <v>2584.7417631291096</v>
      </c>
      <c r="R32" s="125">
        <v>2661.786</v>
      </c>
      <c r="S32" s="124">
        <v>2776.897</v>
      </c>
      <c r="T32" s="124">
        <v>2944.1</v>
      </c>
      <c r="U32" s="126">
        <v>3011.1</v>
      </c>
    </row>
    <row r="33" spans="1:2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66" spans="8:18" ht="12.75"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8"/>
    </row>
    <row r="67" spans="8:18" ht="12.75"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8"/>
    </row>
    <row r="68" spans="8:17" ht="12.75"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8:17" ht="12.75"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8:17" ht="12.75"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1:18" ht="12.75">
      <c r="A71" s="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8"/>
    </row>
  </sheetData>
  <mergeCells count="4">
    <mergeCell ref="A3:U3"/>
    <mergeCell ref="A4:U4"/>
    <mergeCell ref="A5:U5"/>
    <mergeCell ref="A1:U1"/>
  </mergeCells>
  <printOptions/>
  <pageMargins left="0.11811023622047245" right="0.75" top="1" bottom="1" header="0" footer="0"/>
  <pageSetup horizontalDpi="300" verticalDpi="300" orientation="portrait" paperSize="9" scale="4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workbookViewId="0" topLeftCell="A1">
      <selection activeCell="A1" sqref="A1:U1"/>
    </sheetView>
  </sheetViews>
  <sheetFormatPr defaultColWidth="11.421875" defaultRowHeight="12.75"/>
  <cols>
    <col min="1" max="1" width="5.7109375" style="2" customWidth="1"/>
    <col min="2" max="7" width="11.421875" style="2" customWidth="1"/>
    <col min="8" max="8" width="8.57421875" style="2" customWidth="1"/>
    <col min="9" max="16384" width="11.421875" style="2" customWidth="1"/>
  </cols>
  <sheetData>
    <row r="1" spans="1:21" ht="18">
      <c r="A1" s="157" t="s">
        <v>211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5">
      <c r="A3" s="158" t="s">
        <v>206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21" ht="12.75">
      <c r="A4" s="159" t="s">
        <v>188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</row>
    <row r="5" spans="1:21" ht="12.75">
      <c r="A5" s="160" t="s">
        <v>187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</row>
    <row r="6" spans="1:2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2.75">
      <c r="A7" s="110"/>
      <c r="B7" s="111"/>
      <c r="C7" s="111"/>
      <c r="D7" s="111"/>
      <c r="E7" s="111"/>
      <c r="F7" s="111"/>
      <c r="G7" s="111"/>
      <c r="H7" s="111"/>
      <c r="I7" s="112">
        <v>1990</v>
      </c>
      <c r="J7" s="112">
        <v>1991</v>
      </c>
      <c r="K7" s="113">
        <v>1992</v>
      </c>
      <c r="L7" s="113">
        <v>1993</v>
      </c>
      <c r="M7" s="113">
        <v>1994</v>
      </c>
      <c r="N7" s="113">
        <v>1995</v>
      </c>
      <c r="O7" s="113">
        <v>1996</v>
      </c>
      <c r="P7" s="113">
        <v>1997</v>
      </c>
      <c r="Q7" s="113">
        <v>1998</v>
      </c>
      <c r="R7" s="113">
        <v>1999</v>
      </c>
      <c r="S7" s="114" t="s">
        <v>185</v>
      </c>
      <c r="T7" s="113" t="s">
        <v>179</v>
      </c>
      <c r="U7" s="115" t="s">
        <v>180</v>
      </c>
    </row>
    <row r="8" spans="1:21" ht="12.75">
      <c r="A8" s="110">
        <v>32</v>
      </c>
      <c r="B8" s="81" t="s">
        <v>189</v>
      </c>
      <c r="C8" s="111"/>
      <c r="D8" s="111"/>
      <c r="E8" s="111"/>
      <c r="F8" s="111"/>
      <c r="G8" s="111"/>
      <c r="H8" s="111"/>
      <c r="I8" s="116">
        <v>178.29074577788998</v>
      </c>
      <c r="J8" s="116">
        <v>233.52115152116158</v>
      </c>
      <c r="K8" s="116">
        <v>-42.25010748500476</v>
      </c>
      <c r="L8" s="116">
        <v>-11.008677322611291</v>
      </c>
      <c r="M8" s="116">
        <v>172.00251212241415</v>
      </c>
      <c r="N8" s="116">
        <v>153.95954782854324</v>
      </c>
      <c r="O8" s="116">
        <v>437.6852132511149</v>
      </c>
      <c r="P8" s="116">
        <v>166.81924829012058</v>
      </c>
      <c r="Q8" s="116">
        <v>321.3324273015759</v>
      </c>
      <c r="R8" s="116">
        <v>353.0566860853677</v>
      </c>
      <c r="S8" s="116">
        <v>340.43</v>
      </c>
      <c r="T8" s="116">
        <v>346.16</v>
      </c>
      <c r="U8" s="116">
        <v>351.98</v>
      </c>
    </row>
    <row r="9" spans="1:21" ht="12.75">
      <c r="A9" s="45">
        <v>321</v>
      </c>
      <c r="B9" s="24"/>
      <c r="C9" s="24" t="s">
        <v>108</v>
      </c>
      <c r="D9" s="24"/>
      <c r="E9" s="24"/>
      <c r="F9" s="24"/>
      <c r="G9" s="24"/>
      <c r="H9" s="24"/>
      <c r="I9" s="117">
        <v>305.1630766470737</v>
      </c>
      <c r="J9" s="117">
        <v>177.79528635822723</v>
      </c>
      <c r="K9" s="117">
        <v>-13.745207607611226</v>
      </c>
      <c r="L9" s="117">
        <v>-9.744273616770654</v>
      </c>
      <c r="M9" s="117">
        <v>187.40848656136936</v>
      </c>
      <c r="N9" s="117">
        <v>292.7602223985191</v>
      </c>
      <c r="O9" s="117">
        <v>191.92535722957462</v>
      </c>
      <c r="P9" s="117">
        <v>257.2973363203635</v>
      </c>
      <c r="Q9" s="117">
        <v>304.6636331722621</v>
      </c>
      <c r="R9" s="117">
        <v>325.36701653985307</v>
      </c>
      <c r="S9" s="117">
        <v>372.1620590073684</v>
      </c>
      <c r="T9" s="117">
        <v>377.8933547160819</v>
      </c>
      <c r="U9" s="118">
        <v>383.7129123787097</v>
      </c>
    </row>
    <row r="10" spans="1:21" ht="12.75">
      <c r="A10" s="45">
        <v>322</v>
      </c>
      <c r="B10" s="24"/>
      <c r="C10" s="24" t="s">
        <v>109</v>
      </c>
      <c r="D10" s="24"/>
      <c r="E10" s="24"/>
      <c r="F10" s="24"/>
      <c r="G10" s="24"/>
      <c r="H10" s="24"/>
      <c r="I10" s="117">
        <v>-126.87233086918371</v>
      </c>
      <c r="J10" s="117">
        <v>55.72586516293436</v>
      </c>
      <c r="K10" s="117">
        <v>-28.504899877393534</v>
      </c>
      <c r="L10" s="117">
        <v>-1.264403705840637</v>
      </c>
      <c r="M10" s="117">
        <v>-15.405974438955202</v>
      </c>
      <c r="N10" s="117">
        <v>-138.80067456997585</v>
      </c>
      <c r="O10" s="117">
        <v>245.7598560215403</v>
      </c>
      <c r="P10" s="117">
        <v>-90.47808803024294</v>
      </c>
      <c r="Q10" s="117">
        <v>16.668794129313767</v>
      </c>
      <c r="R10" s="117">
        <v>27.689669545514644</v>
      </c>
      <c r="S10" s="117">
        <v>-31.73</v>
      </c>
      <c r="T10" s="117">
        <v>-31.73</v>
      </c>
      <c r="U10" s="117">
        <v>-31.73</v>
      </c>
    </row>
    <row r="11" spans="1:21" ht="12.75">
      <c r="A11" s="110">
        <v>33</v>
      </c>
      <c r="B11" s="81" t="s">
        <v>190</v>
      </c>
      <c r="C11" s="111"/>
      <c r="D11" s="111"/>
      <c r="E11" s="111"/>
      <c r="F11" s="111"/>
      <c r="G11" s="111"/>
      <c r="H11" s="111"/>
      <c r="I11" s="116">
        <v>1941.5960861757853</v>
      </c>
      <c r="J11" s="116">
        <v>2144.5803103188487</v>
      </c>
      <c r="K11" s="116">
        <v>1559.4926132047449</v>
      </c>
      <c r="L11" s="116">
        <v>1645.222145243763</v>
      </c>
      <c r="M11" s="116">
        <v>1732.8690066120594</v>
      </c>
      <c r="N11" s="116">
        <v>1822.2199204218448</v>
      </c>
      <c r="O11" s="116">
        <v>1885.3038619467015</v>
      </c>
      <c r="P11" s="116">
        <v>1863.7496201015929</v>
      </c>
      <c r="Q11" s="116">
        <v>1932.0434545556095</v>
      </c>
      <c r="R11" s="116">
        <v>1736.4383001396436</v>
      </c>
      <c r="S11" s="116">
        <v>1818.578750393737</v>
      </c>
      <c r="T11" s="116">
        <v>1610.5674488705167</v>
      </c>
      <c r="U11" s="116">
        <v>1640.76847547534</v>
      </c>
    </row>
    <row r="12" spans="1:21" ht="12.75">
      <c r="A12" s="45">
        <v>331</v>
      </c>
      <c r="B12" s="24"/>
      <c r="C12" s="24" t="s">
        <v>110</v>
      </c>
      <c r="D12" s="24"/>
      <c r="E12" s="24"/>
      <c r="F12" s="24"/>
      <c r="G12" s="24"/>
      <c r="H12" s="24"/>
      <c r="I12" s="117">
        <v>813.1743849103772</v>
      </c>
      <c r="J12" s="117">
        <v>1015.5813595909033</v>
      </c>
      <c r="K12" s="117">
        <v>570.9105297198444</v>
      </c>
      <c r="L12" s="117">
        <v>575.9943360184332</v>
      </c>
      <c r="M12" s="117">
        <v>719.4365384502482</v>
      </c>
      <c r="N12" s="117">
        <v>837.7812747425205</v>
      </c>
      <c r="O12" s="117">
        <v>1032.7747866512148</v>
      </c>
      <c r="P12" s="117">
        <v>978.6436990325028</v>
      </c>
      <c r="Q12" s="117">
        <v>1036.550387737484</v>
      </c>
      <c r="R12" s="117">
        <v>873.8006615941247</v>
      </c>
      <c r="S12" s="117">
        <v>860.8488682942075</v>
      </c>
      <c r="T12" s="117">
        <v>788.5407030038585</v>
      </c>
      <c r="U12" s="117">
        <v>804.1454662050895</v>
      </c>
    </row>
    <row r="13" spans="1:21" ht="12.75">
      <c r="A13" s="45">
        <v>3311</v>
      </c>
      <c r="B13" s="24"/>
      <c r="C13" s="24"/>
      <c r="D13" s="24" t="s">
        <v>111</v>
      </c>
      <c r="E13" s="24"/>
      <c r="F13" s="24"/>
      <c r="G13" s="24"/>
      <c r="H13" s="24"/>
      <c r="I13" s="117">
        <v>411.47213892814307</v>
      </c>
      <c r="J13" s="117">
        <v>655.494877555155</v>
      </c>
      <c r="K13" s="117">
        <v>286.8258597355908</v>
      </c>
      <c r="L13" s="117">
        <v>313.7028277184559</v>
      </c>
      <c r="M13" s="117">
        <v>391.531119124103</v>
      </c>
      <c r="N13" s="117">
        <v>487.3475279128592</v>
      </c>
      <c r="O13" s="117">
        <v>613.4964952084251</v>
      </c>
      <c r="P13" s="117">
        <v>483.59934914729604</v>
      </c>
      <c r="Q13" s="117">
        <v>484.4133816191807</v>
      </c>
      <c r="R13" s="117">
        <v>375.3131464185689</v>
      </c>
      <c r="S13" s="117">
        <v>414.1668553844675</v>
      </c>
      <c r="T13" s="117">
        <v>377.87726858028924</v>
      </c>
      <c r="U13" s="117">
        <v>395.1956777613502</v>
      </c>
    </row>
    <row r="14" spans="1:21" ht="12.75">
      <c r="A14" s="45">
        <v>3312</v>
      </c>
      <c r="B14" s="24"/>
      <c r="C14" s="24"/>
      <c r="D14" s="24" t="s">
        <v>112</v>
      </c>
      <c r="E14" s="24"/>
      <c r="F14" s="24"/>
      <c r="G14" s="24"/>
      <c r="H14" s="24"/>
      <c r="I14" s="117">
        <v>401.7022459822341</v>
      </c>
      <c r="J14" s="117">
        <v>360.08648203574825</v>
      </c>
      <c r="K14" s="117">
        <v>284.0846699842535</v>
      </c>
      <c r="L14" s="117">
        <v>262.2915082999772</v>
      </c>
      <c r="M14" s="117">
        <v>327.9054193261452</v>
      </c>
      <c r="N14" s="117">
        <v>350.43374682966123</v>
      </c>
      <c r="O14" s="117">
        <v>419.2782914427897</v>
      </c>
      <c r="P14" s="117">
        <v>495.04434988520677</v>
      </c>
      <c r="Q14" s="117">
        <v>552.1370061183034</v>
      </c>
      <c r="R14" s="117">
        <v>498.4875151755557</v>
      </c>
      <c r="S14" s="117">
        <v>446.68201290974</v>
      </c>
      <c r="T14" s="117">
        <v>410.6634344235693</v>
      </c>
      <c r="U14" s="117">
        <v>408.9497884437393</v>
      </c>
    </row>
    <row r="15" spans="1:21" ht="12.75">
      <c r="A15" s="45">
        <v>332</v>
      </c>
      <c r="B15" s="24"/>
      <c r="C15" s="24" t="s">
        <v>113</v>
      </c>
      <c r="D15" s="24"/>
      <c r="E15" s="24"/>
      <c r="F15" s="24"/>
      <c r="G15" s="24"/>
      <c r="H15" s="24"/>
      <c r="I15" s="117">
        <v>693.2601240488983</v>
      </c>
      <c r="J15" s="117">
        <v>690.6077404348923</v>
      </c>
      <c r="K15" s="117">
        <v>719.61548808193</v>
      </c>
      <c r="L15" s="117">
        <v>714.4183134398327</v>
      </c>
      <c r="M15" s="117">
        <v>716.9159965381702</v>
      </c>
      <c r="N15" s="117">
        <v>718.4625419205944</v>
      </c>
      <c r="O15" s="117">
        <v>715.9253182359092</v>
      </c>
      <c r="P15" s="117">
        <v>716.6798889329631</v>
      </c>
      <c r="Q15" s="117">
        <v>717.0647470340052</v>
      </c>
      <c r="R15" s="117">
        <v>718.2634055749883</v>
      </c>
      <c r="S15" s="117">
        <v>723.0051656990372</v>
      </c>
      <c r="T15" s="117">
        <v>749.2503002055461</v>
      </c>
      <c r="U15" s="117">
        <v>768.2811627781183</v>
      </c>
    </row>
    <row r="16" spans="1:21" ht="12.75">
      <c r="A16" s="45">
        <v>3321</v>
      </c>
      <c r="B16" s="24"/>
      <c r="C16" s="24"/>
      <c r="D16" s="24" t="s">
        <v>114</v>
      </c>
      <c r="E16" s="24"/>
      <c r="F16" s="24"/>
      <c r="G16" s="24"/>
      <c r="H16" s="24"/>
      <c r="I16" s="117">
        <v>693.2601240488983</v>
      </c>
      <c r="J16" s="117">
        <v>690.6077404348923</v>
      </c>
      <c r="K16" s="117">
        <v>719.61548808193</v>
      </c>
      <c r="L16" s="117">
        <v>714.4183134398327</v>
      </c>
      <c r="M16" s="117">
        <v>716.9159965381702</v>
      </c>
      <c r="N16" s="117">
        <v>718.4625419205944</v>
      </c>
      <c r="O16" s="117">
        <v>715.9253182359092</v>
      </c>
      <c r="P16" s="117">
        <v>716.6798889329631</v>
      </c>
      <c r="Q16" s="117">
        <v>717.0647470340052</v>
      </c>
      <c r="R16" s="117">
        <v>718.2634055749883</v>
      </c>
      <c r="S16" s="117">
        <v>723.0051656990372</v>
      </c>
      <c r="T16" s="117">
        <v>749.2503002055461</v>
      </c>
      <c r="U16" s="117">
        <v>768.2811627781183</v>
      </c>
    </row>
    <row r="17" spans="1:21" ht="12.75">
      <c r="A17" s="45">
        <v>3322</v>
      </c>
      <c r="B17" s="24"/>
      <c r="C17" s="24"/>
      <c r="D17" s="24" t="s">
        <v>115</v>
      </c>
      <c r="E17" s="24"/>
      <c r="F17" s="24"/>
      <c r="G17" s="24"/>
      <c r="H17" s="24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</row>
    <row r="18" spans="1:21" ht="12.75">
      <c r="A18" s="45">
        <v>339</v>
      </c>
      <c r="B18" s="24"/>
      <c r="C18" s="24" t="s">
        <v>116</v>
      </c>
      <c r="D18" s="24"/>
      <c r="E18" s="24"/>
      <c r="F18" s="24"/>
      <c r="G18" s="24"/>
      <c r="H18" s="24"/>
      <c r="I18" s="117">
        <v>435.16157721650995</v>
      </c>
      <c r="J18" s="117">
        <v>438.39121029305323</v>
      </c>
      <c r="K18" s="117">
        <v>268.9665954029707</v>
      </c>
      <c r="L18" s="117">
        <v>354.8094957854971</v>
      </c>
      <c r="M18" s="117">
        <v>296.516471623641</v>
      </c>
      <c r="N18" s="117">
        <v>265.9761037587297</v>
      </c>
      <c r="O18" s="117">
        <v>136.6037570595776</v>
      </c>
      <c r="P18" s="117">
        <v>168.4260321361271</v>
      </c>
      <c r="Q18" s="117">
        <v>178.42831978412033</v>
      </c>
      <c r="R18" s="117">
        <v>144.37423297053047</v>
      </c>
      <c r="S18" s="117">
        <v>234.72471640049233</v>
      </c>
      <c r="T18" s="117">
        <v>72.77644566111212</v>
      </c>
      <c r="U18" s="117">
        <v>68.34184649213209</v>
      </c>
    </row>
    <row r="19" spans="1:21" ht="12.75">
      <c r="A19" s="45">
        <v>3391</v>
      </c>
      <c r="B19" s="24"/>
      <c r="C19" s="24"/>
      <c r="D19" s="24" t="s">
        <v>117</v>
      </c>
      <c r="E19" s="24"/>
      <c r="F19" s="24"/>
      <c r="G19" s="24"/>
      <c r="H19" s="24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</row>
    <row r="20" spans="1:21" ht="12.75">
      <c r="A20" s="45">
        <v>3392</v>
      </c>
      <c r="B20" s="24"/>
      <c r="C20" s="24"/>
      <c r="D20" s="24" t="s">
        <v>118</v>
      </c>
      <c r="E20" s="24"/>
      <c r="F20" s="24"/>
      <c r="G20" s="24"/>
      <c r="H20" s="24"/>
      <c r="I20" s="117">
        <v>435.16157721650995</v>
      </c>
      <c r="J20" s="117">
        <v>438.39121029305323</v>
      </c>
      <c r="K20" s="117">
        <v>268.9665954029707</v>
      </c>
      <c r="L20" s="117">
        <v>354.8094957854971</v>
      </c>
      <c r="M20" s="117">
        <v>296.516471623641</v>
      </c>
      <c r="N20" s="117">
        <v>265.9761037587297</v>
      </c>
      <c r="O20" s="117">
        <v>136.6037570595776</v>
      </c>
      <c r="P20" s="117">
        <v>168.4260321361271</v>
      </c>
      <c r="Q20" s="117">
        <v>178.42831978412033</v>
      </c>
      <c r="R20" s="117">
        <v>144.37423297053047</v>
      </c>
      <c r="S20" s="117">
        <v>234.72471640049233</v>
      </c>
      <c r="T20" s="117">
        <v>72.77644566111212</v>
      </c>
      <c r="U20" s="117">
        <v>68.34184649213209</v>
      </c>
    </row>
    <row r="21" spans="1:21" ht="12.75">
      <c r="A21" s="45">
        <v>33921</v>
      </c>
      <c r="B21" s="24"/>
      <c r="C21" s="24"/>
      <c r="D21" s="24"/>
      <c r="E21" s="24" t="s">
        <v>119</v>
      </c>
      <c r="F21" s="24"/>
      <c r="G21" s="24"/>
      <c r="H21" s="24"/>
      <c r="I21" s="117">
        <v>435.16157721650995</v>
      </c>
      <c r="J21" s="117">
        <v>438.39121029305323</v>
      </c>
      <c r="K21" s="117">
        <v>268.9665954029707</v>
      </c>
      <c r="L21" s="117">
        <v>354.8094957854971</v>
      </c>
      <c r="M21" s="117">
        <v>296.516471623641</v>
      </c>
      <c r="N21" s="117">
        <v>265.9761037587297</v>
      </c>
      <c r="O21" s="117">
        <v>136.6037570595776</v>
      </c>
      <c r="P21" s="117">
        <v>168.4260321361271</v>
      </c>
      <c r="Q21" s="117">
        <v>178.42831978412033</v>
      </c>
      <c r="R21" s="117">
        <v>144.37423297053047</v>
      </c>
      <c r="S21" s="117">
        <v>234.72471640049233</v>
      </c>
      <c r="T21" s="117">
        <v>72.77644566111212</v>
      </c>
      <c r="U21" s="117">
        <v>68.34184649213209</v>
      </c>
    </row>
    <row r="22" spans="1:21" ht="12.75">
      <c r="A22" s="45">
        <v>33922</v>
      </c>
      <c r="B22" s="24"/>
      <c r="C22" s="24"/>
      <c r="D22" s="24"/>
      <c r="E22" s="24" t="s">
        <v>120</v>
      </c>
      <c r="F22" s="24"/>
      <c r="G22" s="24"/>
      <c r="H22" s="24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3" spans="1:21" ht="12.75">
      <c r="A23" s="110">
        <v>34</v>
      </c>
      <c r="B23" s="81" t="s">
        <v>191</v>
      </c>
      <c r="C23" s="111"/>
      <c r="D23" s="111"/>
      <c r="E23" s="111"/>
      <c r="F23" s="111"/>
      <c r="G23" s="111"/>
      <c r="H23" s="111"/>
      <c r="I23" s="116">
        <v>2119.8868319536755</v>
      </c>
      <c r="J23" s="116">
        <v>2378.1014618400104</v>
      </c>
      <c r="K23" s="116">
        <v>1517.2425057197402</v>
      </c>
      <c r="L23" s="116">
        <v>1634.2134679211517</v>
      </c>
      <c r="M23" s="116">
        <v>1904.8715187344735</v>
      </c>
      <c r="N23" s="116">
        <v>1976.179468250388</v>
      </c>
      <c r="O23" s="116">
        <v>2322.9890751978164</v>
      </c>
      <c r="P23" s="116">
        <v>2030.5688683917135</v>
      </c>
      <c r="Q23" s="116">
        <v>2253.3758818571855</v>
      </c>
      <c r="R23" s="116">
        <v>2089.4949862250114</v>
      </c>
      <c r="S23" s="116">
        <v>2159.01</v>
      </c>
      <c r="T23" s="116">
        <v>1956.73</v>
      </c>
      <c r="U23" s="116">
        <v>1992.75</v>
      </c>
    </row>
    <row r="24" spans="1:21" ht="12.75">
      <c r="A24" s="110">
        <v>35</v>
      </c>
      <c r="B24" s="81" t="s">
        <v>192</v>
      </c>
      <c r="C24" s="111"/>
      <c r="D24" s="111"/>
      <c r="E24" s="111"/>
      <c r="F24" s="111"/>
      <c r="G24" s="111"/>
      <c r="H24" s="111"/>
      <c r="I24" s="116">
        <v>-64.6719650604964</v>
      </c>
      <c r="J24" s="116">
        <v>182.24363726342335</v>
      </c>
      <c r="K24" s="116">
        <v>-693.2199129933729</v>
      </c>
      <c r="L24" s="116">
        <v>-585.1439299368412</v>
      </c>
      <c r="M24" s="116">
        <v>-333.35765920117024</v>
      </c>
      <c r="N24" s="116">
        <v>-300.82671015404526</v>
      </c>
      <c r="O24" s="116">
        <v>19.550083936532246</v>
      </c>
      <c r="P24" s="116">
        <v>-298.71364335807334</v>
      </c>
      <c r="Q24" s="116">
        <v>-108.36128352932565</v>
      </c>
      <c r="R24" s="116">
        <v>-314.34501377498873</v>
      </c>
      <c r="S24" s="116">
        <v>-292.51</v>
      </c>
      <c r="T24" s="116">
        <v>-541.3</v>
      </c>
      <c r="U24" s="116">
        <v>-522.93</v>
      </c>
    </row>
    <row r="25" spans="1:21" ht="12.75">
      <c r="A25" s="45">
        <v>36</v>
      </c>
      <c r="B25" s="24" t="s">
        <v>121</v>
      </c>
      <c r="C25" s="24"/>
      <c r="D25" s="24"/>
      <c r="E25" s="24"/>
      <c r="F25" s="24"/>
      <c r="G25" s="24"/>
      <c r="H25" s="24"/>
      <c r="I25" s="117">
        <v>144.3315469166877</v>
      </c>
      <c r="J25" s="117">
        <v>-116.94122797014172</v>
      </c>
      <c r="K25" s="117">
        <v>-156.74614176072504</v>
      </c>
      <c r="L25" s="117">
        <v>-43.144706608969514</v>
      </c>
      <c r="M25" s="117">
        <v>-7.328989433005177</v>
      </c>
      <c r="N25" s="117">
        <v>105.7779327263111</v>
      </c>
      <c r="O25" s="117">
        <v>142.81648025819482</v>
      </c>
      <c r="P25" s="117">
        <v>59.036423913670625</v>
      </c>
      <c r="Q25" s="117">
        <v>75.93720941497484</v>
      </c>
      <c r="R25" s="117">
        <v>221.10341882730518</v>
      </c>
      <c r="S25" s="117">
        <v>-71.76579958650368</v>
      </c>
      <c r="T25" s="117">
        <v>-71.76579958650368</v>
      </c>
      <c r="U25" s="117">
        <v>-71.76579958650368</v>
      </c>
    </row>
    <row r="26" spans="1:21" ht="12.75">
      <c r="A26" s="45">
        <v>37</v>
      </c>
      <c r="B26" s="24" t="s">
        <v>122</v>
      </c>
      <c r="C26" s="24"/>
      <c r="D26" s="24"/>
      <c r="E26" s="24"/>
      <c r="F26" s="24"/>
      <c r="G26" s="24"/>
      <c r="H26" s="24"/>
      <c r="I26" s="117">
        <v>111.82097032474562</v>
      </c>
      <c r="J26" s="117">
        <v>140.67941189643972</v>
      </c>
      <c r="K26" s="117">
        <v>235.74776975317255</v>
      </c>
      <c r="L26" s="117">
        <v>320.1177316311565</v>
      </c>
      <c r="M26" s="117">
        <v>291.0734777537536</v>
      </c>
      <c r="N26" s="117">
        <v>251.63355089971515</v>
      </c>
      <c r="O26" s="117">
        <v>279.69017848670774</v>
      </c>
      <c r="P26" s="117">
        <v>245.2401811624463</v>
      </c>
      <c r="Q26" s="117">
        <v>140.2673640599861</v>
      </c>
      <c r="R26" s="117">
        <v>113.33281854923948</v>
      </c>
      <c r="S26" s="117">
        <v>101.56722477401367</v>
      </c>
      <c r="T26" s="117">
        <v>205.12184953562786</v>
      </c>
      <c r="U26" s="117">
        <v>221.1642102056718</v>
      </c>
    </row>
    <row r="27" spans="1:21" ht="12.75">
      <c r="A27" s="45">
        <v>371</v>
      </c>
      <c r="B27" s="24"/>
      <c r="C27" s="24" t="s">
        <v>123</v>
      </c>
      <c r="D27" s="24"/>
      <c r="E27" s="24"/>
      <c r="F27" s="24"/>
      <c r="G27" s="24"/>
      <c r="H27" s="24"/>
      <c r="I27" s="117">
        <v>52.3834454585104</v>
      </c>
      <c r="J27" s="117">
        <v>29.620275352785768</v>
      </c>
      <c r="K27" s="117">
        <v>39.57521959296236</v>
      </c>
      <c r="L27" s="117">
        <v>80.96628905438851</v>
      </c>
      <c r="M27" s="117">
        <v>75.5409005164055</v>
      </c>
      <c r="N27" s="117">
        <v>88.99186229610665</v>
      </c>
      <c r="O27" s="117">
        <v>112.88475436653648</v>
      </c>
      <c r="P27" s="117">
        <v>197.66332808352027</v>
      </c>
      <c r="Q27" s="117">
        <v>100.3871096450486</v>
      </c>
      <c r="R27" s="117">
        <v>94.04598892305344</v>
      </c>
      <c r="S27" s="117">
        <v>89.47538470070832</v>
      </c>
      <c r="T27" s="117">
        <v>192.93187564243559</v>
      </c>
      <c r="U27" s="117">
        <v>209.8080278796656</v>
      </c>
    </row>
    <row r="28" spans="1:21" ht="12.75">
      <c r="A28" s="119">
        <v>372</v>
      </c>
      <c r="B28" s="120"/>
      <c r="C28" s="120" t="s">
        <v>124</v>
      </c>
      <c r="D28" s="120"/>
      <c r="E28" s="120"/>
      <c r="F28" s="120"/>
      <c r="G28" s="120"/>
      <c r="H28" s="120"/>
      <c r="I28" s="121">
        <v>59.437524866235215</v>
      </c>
      <c r="J28" s="121">
        <v>111.05913654365393</v>
      </c>
      <c r="K28" s="121">
        <v>196.1725501602102</v>
      </c>
      <c r="L28" s="121">
        <v>239.151442576768</v>
      </c>
      <c r="M28" s="121">
        <v>215.5325772373481</v>
      </c>
      <c r="N28" s="121">
        <v>162.6416886036085</v>
      </c>
      <c r="O28" s="121">
        <v>166.80542412017127</v>
      </c>
      <c r="P28" s="121">
        <v>47.576853078926035</v>
      </c>
      <c r="Q28" s="121">
        <v>39.880254414937525</v>
      </c>
      <c r="R28" s="121">
        <v>19.286829626186037</v>
      </c>
      <c r="S28" s="121">
        <v>12.091840073305345</v>
      </c>
      <c r="T28" s="121">
        <v>12.189973893192269</v>
      </c>
      <c r="U28" s="121">
        <v>11.356182326006191</v>
      </c>
    </row>
    <row r="29" spans="1:21" ht="12.75">
      <c r="A29" s="24"/>
      <c r="B29" s="24"/>
      <c r="C29" s="24"/>
      <c r="D29" s="24"/>
      <c r="E29" s="24"/>
      <c r="F29" s="24"/>
      <c r="G29" s="24"/>
      <c r="H29" s="24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</row>
    <row r="30" spans="1:21" ht="12.75">
      <c r="A30" s="24"/>
      <c r="B30" s="24"/>
      <c r="C30" s="24"/>
      <c r="D30" s="24"/>
      <c r="E30" s="24"/>
      <c r="F30" s="24"/>
      <c r="G30" s="24"/>
      <c r="H30" s="24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</row>
    <row r="31" spans="1:21" ht="12.75">
      <c r="A31" s="24"/>
      <c r="B31" s="24"/>
      <c r="C31" s="24"/>
      <c r="D31" s="24"/>
      <c r="E31" s="24"/>
      <c r="F31" s="24"/>
      <c r="G31" s="24"/>
      <c r="H31" s="24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</row>
    <row r="32" spans="1:21" ht="12.75">
      <c r="A32" s="111">
        <v>21</v>
      </c>
      <c r="B32" s="111" t="s">
        <v>193</v>
      </c>
      <c r="C32" s="111"/>
      <c r="D32" s="111"/>
      <c r="E32" s="111"/>
      <c r="F32" s="111"/>
      <c r="G32" s="111"/>
      <c r="H32" s="110"/>
      <c r="I32" s="123">
        <v>2184.558797014172</v>
      </c>
      <c r="J32" s="123">
        <v>2195.857824576587</v>
      </c>
      <c r="K32" s="123">
        <v>2210.462418713113</v>
      </c>
      <c r="L32" s="123">
        <v>2219.357397857993</v>
      </c>
      <c r="M32" s="123">
        <v>2238.2291779356437</v>
      </c>
      <c r="N32" s="123">
        <v>2277.0061784044333</v>
      </c>
      <c r="O32" s="124">
        <v>2303.438991261284</v>
      </c>
      <c r="P32" s="123">
        <v>2329.282511749787</v>
      </c>
      <c r="Q32" s="123">
        <v>2361.737165386511</v>
      </c>
      <c r="R32" s="123">
        <v>2403.84</v>
      </c>
      <c r="S32" s="123">
        <v>2451.52</v>
      </c>
      <c r="T32" s="123">
        <v>2498.03</v>
      </c>
      <c r="U32" s="125">
        <v>2515.68</v>
      </c>
    </row>
    <row r="33" spans="1:21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</sheetData>
  <mergeCells count="4">
    <mergeCell ref="A3:U3"/>
    <mergeCell ref="A4:U4"/>
    <mergeCell ref="A5:U5"/>
    <mergeCell ref="A1:U1"/>
  </mergeCells>
  <printOptions/>
  <pageMargins left="0.11811023622047245" right="0.75" top="1" bottom="1" header="0" footer="0"/>
  <pageSetup horizontalDpi="300" verticalDpi="300" orientation="portrait" paperSize="9" scale="43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2" customWidth="1"/>
    <col min="8" max="16384" width="11.421875" style="2" customWidth="1"/>
  </cols>
  <sheetData>
    <row r="1" spans="1:7" ht="18">
      <c r="A1" s="153" t="s">
        <v>211</v>
      </c>
      <c r="B1" s="153"/>
      <c r="C1" s="153"/>
      <c r="D1" s="153"/>
      <c r="E1" s="153"/>
      <c r="F1" s="153"/>
      <c r="G1" s="153"/>
    </row>
    <row r="3" spans="1:7" ht="15">
      <c r="A3" s="152" t="s">
        <v>207</v>
      </c>
      <c r="B3" s="152"/>
      <c r="C3" s="152"/>
      <c r="D3" s="152"/>
      <c r="E3" s="152"/>
      <c r="F3" s="152"/>
      <c r="G3" s="152"/>
    </row>
    <row r="4" spans="1:7" ht="14.25">
      <c r="A4" s="154" t="s">
        <v>0</v>
      </c>
      <c r="B4" s="154"/>
      <c r="C4" s="154"/>
      <c r="D4" s="154"/>
      <c r="E4" s="154"/>
      <c r="F4" s="154"/>
      <c r="G4" s="154"/>
    </row>
    <row r="5" spans="1:7" ht="14.25">
      <c r="A5" s="154" t="s">
        <v>1</v>
      </c>
      <c r="B5" s="154"/>
      <c r="C5" s="154"/>
      <c r="D5" s="154"/>
      <c r="E5" s="154"/>
      <c r="F5" s="154"/>
      <c r="G5" s="154"/>
    </row>
    <row r="7" spans="1:7" ht="12.75">
      <c r="A7" s="4"/>
      <c r="B7" s="5"/>
      <c r="C7" s="5"/>
      <c r="D7" s="5"/>
      <c r="E7" s="109"/>
      <c r="F7" s="5"/>
      <c r="G7" s="90" t="s">
        <v>9</v>
      </c>
    </row>
    <row r="8" spans="1:7" ht="12.75">
      <c r="A8" s="7"/>
      <c r="B8" s="8"/>
      <c r="C8" s="8"/>
      <c r="D8" s="8"/>
      <c r="E8" s="8" t="s">
        <v>34</v>
      </c>
      <c r="F8" s="8" t="s">
        <v>3</v>
      </c>
      <c r="G8" s="23" t="s">
        <v>10</v>
      </c>
    </row>
    <row r="9" spans="1:7" ht="12.75">
      <c r="A9" s="7"/>
      <c r="B9" s="8" t="s">
        <v>3</v>
      </c>
      <c r="C9" s="8" t="s">
        <v>3</v>
      </c>
      <c r="D9" s="8" t="s">
        <v>3</v>
      </c>
      <c r="E9" s="8" t="s">
        <v>25</v>
      </c>
      <c r="F9" s="8" t="s">
        <v>7</v>
      </c>
      <c r="G9" s="23" t="s">
        <v>128</v>
      </c>
    </row>
    <row r="10" spans="1:7" ht="13.5" thickBot="1">
      <c r="A10" s="10" t="s">
        <v>2</v>
      </c>
      <c r="B10" s="11" t="s">
        <v>4</v>
      </c>
      <c r="C10" s="11" t="s">
        <v>125</v>
      </c>
      <c r="D10" s="11" t="s">
        <v>126</v>
      </c>
      <c r="E10" s="11" t="s">
        <v>127</v>
      </c>
      <c r="F10" s="11" t="s">
        <v>8</v>
      </c>
      <c r="G10" s="91" t="s">
        <v>12</v>
      </c>
    </row>
    <row r="11" spans="1:7" ht="12.75">
      <c r="A11" s="13">
        <v>1990</v>
      </c>
      <c r="B11" s="14">
        <v>710.8055966247161</v>
      </c>
      <c r="C11" s="14">
        <v>592.351519959612</v>
      </c>
      <c r="D11" s="14">
        <v>26.487805464402054</v>
      </c>
      <c r="E11" s="14">
        <v>87.14615412354406</v>
      </c>
      <c r="F11" s="14">
        <v>4.820117077157934</v>
      </c>
      <c r="G11" s="73" t="s">
        <v>203</v>
      </c>
    </row>
    <row r="12" spans="1:7" ht="12.75">
      <c r="A12" s="13">
        <v>1991</v>
      </c>
      <c r="B12" s="14">
        <v>681.4960393302322</v>
      </c>
      <c r="C12" s="14">
        <v>570.0317334391115</v>
      </c>
      <c r="D12" s="14">
        <v>30.532015914800528</v>
      </c>
      <c r="E12" s="14">
        <v>75.71790895868642</v>
      </c>
      <c r="F12" s="14">
        <v>5.214381017633696</v>
      </c>
      <c r="G12" s="73" t="s">
        <v>203</v>
      </c>
    </row>
    <row r="13" spans="1:7" ht="12.75">
      <c r="A13" s="13">
        <v>1992</v>
      </c>
      <c r="B13" s="14">
        <v>660.451600495234</v>
      </c>
      <c r="C13" s="14">
        <v>547.2076977630329</v>
      </c>
      <c r="D13" s="14">
        <v>33.215534960874116</v>
      </c>
      <c r="E13" s="14">
        <v>74.59401632348876</v>
      </c>
      <c r="F13" s="14">
        <v>5.43435144783816</v>
      </c>
      <c r="G13" s="73" t="s">
        <v>203</v>
      </c>
    </row>
    <row r="14" spans="1:7" ht="12.75">
      <c r="A14" s="13">
        <v>1993</v>
      </c>
      <c r="B14" s="14">
        <v>609.3457382231679</v>
      </c>
      <c r="C14" s="14">
        <v>478.55047900664727</v>
      </c>
      <c r="D14" s="14">
        <v>25.367518901830685</v>
      </c>
      <c r="E14" s="14">
        <v>99.64480184630919</v>
      </c>
      <c r="F14" s="14">
        <v>5.782938468380753</v>
      </c>
      <c r="G14" s="73" t="s">
        <v>203</v>
      </c>
    </row>
    <row r="15" spans="1:7" ht="12.75">
      <c r="A15" s="13">
        <v>1994</v>
      </c>
      <c r="B15" s="14">
        <v>735.7409878234947</v>
      </c>
      <c r="C15" s="14">
        <v>582.5351892587116</v>
      </c>
      <c r="D15" s="14">
        <v>28.85338910725662</v>
      </c>
      <c r="E15" s="14">
        <v>119.80935896048946</v>
      </c>
      <c r="F15" s="14">
        <v>4.543050497037011</v>
      </c>
      <c r="G15" s="73" t="s">
        <v>203</v>
      </c>
    </row>
    <row r="16" spans="1:7" ht="12.75">
      <c r="A16" s="13">
        <v>1995</v>
      </c>
      <c r="B16" s="14">
        <v>881.8217878908082</v>
      </c>
      <c r="C16" s="14">
        <v>658.370295577753</v>
      </c>
      <c r="D16" s="14">
        <v>50.7560732273148</v>
      </c>
      <c r="E16" s="14">
        <v>167.49546235861192</v>
      </c>
      <c r="F16" s="14">
        <v>5.199956727128485</v>
      </c>
      <c r="G16" s="73" t="s">
        <v>203</v>
      </c>
    </row>
    <row r="17" spans="1:7" ht="12.75">
      <c r="A17" s="13">
        <v>1996</v>
      </c>
      <c r="B17" s="14">
        <v>819.0562907936967</v>
      </c>
      <c r="C17" s="14">
        <v>584.98491459618</v>
      </c>
      <c r="D17" s="14">
        <v>47.50339571838977</v>
      </c>
      <c r="E17" s="14">
        <v>181.20514947171037</v>
      </c>
      <c r="F17" s="14">
        <v>5.3628310074164895</v>
      </c>
      <c r="G17" s="73" t="s">
        <v>203</v>
      </c>
    </row>
    <row r="18" spans="1:7" ht="12.75">
      <c r="A18" s="13">
        <v>1997</v>
      </c>
      <c r="B18" s="14">
        <v>878.5138172682797</v>
      </c>
      <c r="C18" s="14">
        <v>621.2541920594281</v>
      </c>
      <c r="D18" s="14">
        <v>34.412150060702224</v>
      </c>
      <c r="E18" s="14">
        <v>216.44910028487973</v>
      </c>
      <c r="F18" s="14">
        <v>6.398374863269746</v>
      </c>
      <c r="G18" s="73" t="s">
        <v>203</v>
      </c>
    </row>
    <row r="19" spans="1:7" ht="12.75">
      <c r="A19" s="13">
        <v>1998</v>
      </c>
      <c r="B19" s="14">
        <v>984.1446996742515</v>
      </c>
      <c r="C19" s="14">
        <v>654.2623778442899</v>
      </c>
      <c r="D19" s="14">
        <v>51.23988797134375</v>
      </c>
      <c r="E19" s="14">
        <v>261.0069356796846</v>
      </c>
      <c r="F19" s="14">
        <v>17.635498178933325</v>
      </c>
      <c r="G19" s="73" t="s">
        <v>203</v>
      </c>
    </row>
    <row r="20" spans="1:7" ht="13.5" thickBot="1">
      <c r="A20" s="16" t="s">
        <v>48</v>
      </c>
      <c r="B20" s="17">
        <v>920.8430997800295</v>
      </c>
      <c r="C20" s="17">
        <v>632.6043056507158</v>
      </c>
      <c r="D20" s="17">
        <v>49.54383181277271</v>
      </c>
      <c r="E20" s="17">
        <v>224.22018679456204</v>
      </c>
      <c r="F20" s="17">
        <v>14.474775521979014</v>
      </c>
      <c r="G20" s="74" t="s">
        <v>203</v>
      </c>
    </row>
    <row r="21" ht="12.75">
      <c r="A21" s="2" t="s">
        <v>208</v>
      </c>
    </row>
  </sheetData>
  <mergeCells count="4">
    <mergeCell ref="A3:G3"/>
    <mergeCell ref="A4:G4"/>
    <mergeCell ref="A5:G5"/>
    <mergeCell ref="A1:G1"/>
  </mergeCells>
  <printOptions/>
  <pageMargins left="0.11811023622047245" right="0.75" top="1" bottom="1" header="0" footer="0"/>
  <pageSetup horizontalDpi="300" verticalDpi="300" orientation="portrait" paperSize="9" scale="77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2" customWidth="1"/>
    <col min="8" max="16384" width="11.421875" style="2" customWidth="1"/>
  </cols>
  <sheetData>
    <row r="1" spans="1:7" ht="18">
      <c r="A1" s="153" t="s">
        <v>211</v>
      </c>
      <c r="B1" s="153"/>
      <c r="C1" s="153"/>
      <c r="D1" s="153"/>
      <c r="E1" s="153"/>
      <c r="F1" s="153"/>
      <c r="G1" s="153"/>
    </row>
    <row r="3" spans="1:7" ht="12.75">
      <c r="A3" s="156" t="s">
        <v>323</v>
      </c>
      <c r="B3" s="156"/>
      <c r="C3" s="156"/>
      <c r="D3" s="156"/>
      <c r="E3" s="156"/>
      <c r="F3" s="156"/>
      <c r="G3" s="156"/>
    </row>
    <row r="4" spans="1:7" ht="12.75">
      <c r="A4" s="151" t="s">
        <v>37</v>
      </c>
      <c r="B4" s="151"/>
      <c r="C4" s="151"/>
      <c r="D4" s="151"/>
      <c r="E4" s="151"/>
      <c r="F4" s="151"/>
      <c r="G4" s="151"/>
    </row>
    <row r="5" spans="1:7" ht="12.75">
      <c r="A5" s="151" t="s">
        <v>1</v>
      </c>
      <c r="B5" s="151"/>
      <c r="C5" s="151"/>
      <c r="D5" s="151"/>
      <c r="E5" s="151"/>
      <c r="F5" s="151"/>
      <c r="G5" s="151"/>
    </row>
    <row r="7" spans="1:7" ht="12.75">
      <c r="A7" s="4"/>
      <c r="B7" s="5"/>
      <c r="C7" s="5"/>
      <c r="D7" s="5"/>
      <c r="E7" s="109"/>
      <c r="F7" s="5"/>
      <c r="G7" s="6" t="s">
        <v>9</v>
      </c>
    </row>
    <row r="8" spans="1:7" ht="12.75">
      <c r="A8" s="7"/>
      <c r="B8" s="8"/>
      <c r="C8" s="8"/>
      <c r="D8" s="8"/>
      <c r="E8" s="8" t="s">
        <v>34</v>
      </c>
      <c r="F8" s="8" t="s">
        <v>3</v>
      </c>
      <c r="G8" s="9" t="s">
        <v>10</v>
      </c>
    </row>
    <row r="9" spans="1:7" ht="12.75">
      <c r="A9" s="7"/>
      <c r="B9" s="8" t="s">
        <v>3</v>
      </c>
      <c r="C9" s="8" t="s">
        <v>3</v>
      </c>
      <c r="D9" s="8" t="s">
        <v>3</v>
      </c>
      <c r="E9" s="8" t="s">
        <v>25</v>
      </c>
      <c r="F9" s="8" t="s">
        <v>7</v>
      </c>
      <c r="G9" s="9" t="s">
        <v>128</v>
      </c>
    </row>
    <row r="10" spans="1:7" ht="13.5" thickBot="1">
      <c r="A10" s="10" t="s">
        <v>2</v>
      </c>
      <c r="B10" s="11" t="s">
        <v>4</v>
      </c>
      <c r="C10" s="11" t="s">
        <v>125</v>
      </c>
      <c r="D10" s="11" t="s">
        <v>126</v>
      </c>
      <c r="E10" s="11" t="s">
        <v>127</v>
      </c>
      <c r="F10" s="11" t="s">
        <v>8</v>
      </c>
      <c r="G10" s="12" t="s">
        <v>12</v>
      </c>
    </row>
    <row r="11" spans="1:7" ht="12.75">
      <c r="A11" s="13">
        <v>1990</v>
      </c>
      <c r="B11" s="14">
        <v>691.9497481497733</v>
      </c>
      <c r="C11" s="14">
        <v>565.4</v>
      </c>
      <c r="D11" s="14">
        <v>31.546675773222983</v>
      </c>
      <c r="E11" s="14">
        <v>88.62148814524659</v>
      </c>
      <c r="F11" s="14">
        <v>6.381584231303817</v>
      </c>
      <c r="G11" s="73" t="s">
        <v>203</v>
      </c>
    </row>
    <row r="12" spans="1:7" ht="12.75">
      <c r="A12" s="13">
        <v>1991</v>
      </c>
      <c r="B12" s="14">
        <v>642.5272890130578</v>
      </c>
      <c r="C12" s="14">
        <v>509.5</v>
      </c>
      <c r="D12" s="14">
        <v>37.327871093732526</v>
      </c>
      <c r="E12" s="14">
        <v>89.33931782446105</v>
      </c>
      <c r="F12" s="14">
        <v>6.360100094864265</v>
      </c>
      <c r="G12" s="73" t="s">
        <v>203</v>
      </c>
    </row>
    <row r="13" spans="1:7" ht="12.75">
      <c r="A13" s="13">
        <v>1992</v>
      </c>
      <c r="B13" s="14">
        <v>617.1902829255396</v>
      </c>
      <c r="C13" s="14">
        <v>489.9</v>
      </c>
      <c r="D13" s="14">
        <v>37.78135410729735</v>
      </c>
      <c r="E13" s="14">
        <v>82.84407226943917</v>
      </c>
      <c r="F13" s="14">
        <v>6.6648565488030895</v>
      </c>
      <c r="G13" s="73" t="s">
        <v>203</v>
      </c>
    </row>
    <row r="14" spans="1:7" ht="12.75">
      <c r="A14" s="13">
        <v>1993</v>
      </c>
      <c r="B14" s="14">
        <v>644.7684301578842</v>
      </c>
      <c r="C14" s="14">
        <v>488.4</v>
      </c>
      <c r="D14" s="14">
        <v>40.714049479781806</v>
      </c>
      <c r="E14" s="14">
        <v>109.7828457600487</v>
      </c>
      <c r="F14" s="14">
        <v>5.871534918053724</v>
      </c>
      <c r="G14" s="73" t="s">
        <v>203</v>
      </c>
    </row>
    <row r="15" spans="1:7" ht="12.75">
      <c r="A15" s="13">
        <v>1994</v>
      </c>
      <c r="B15" s="14">
        <v>721.5493526431036</v>
      </c>
      <c r="C15" s="14">
        <v>560.4</v>
      </c>
      <c r="D15" s="14">
        <v>39.04216696715682</v>
      </c>
      <c r="E15" s="14">
        <v>117.20004977140188</v>
      </c>
      <c r="F15" s="14">
        <v>4.907135904544968</v>
      </c>
      <c r="G15" s="73" t="s">
        <v>203</v>
      </c>
    </row>
    <row r="16" spans="1:7" ht="12.75">
      <c r="A16" s="13">
        <v>1995</v>
      </c>
      <c r="B16" s="14">
        <v>881.7514923130551</v>
      </c>
      <c r="C16" s="14">
        <v>658.3</v>
      </c>
      <c r="D16" s="14">
        <v>50.75607322731479</v>
      </c>
      <c r="E16" s="14">
        <v>167.49546235861192</v>
      </c>
      <c r="F16" s="14">
        <v>5.199956727128485</v>
      </c>
      <c r="G16" s="73" t="s">
        <v>203</v>
      </c>
    </row>
    <row r="17" spans="1:7" ht="12.75">
      <c r="A17" s="13">
        <v>1996</v>
      </c>
      <c r="B17" s="14">
        <v>751.969201627388</v>
      </c>
      <c r="C17" s="14">
        <v>505.2</v>
      </c>
      <c r="D17" s="14">
        <v>54.30180934410082</v>
      </c>
      <c r="E17" s="14">
        <v>187.32233946039312</v>
      </c>
      <c r="F17" s="14">
        <v>5.145052822894076</v>
      </c>
      <c r="G17" s="73" t="s">
        <v>203</v>
      </c>
    </row>
    <row r="18" spans="1:7" ht="12.75">
      <c r="A18" s="13">
        <v>1997</v>
      </c>
      <c r="B18" s="14">
        <v>807.2068089906132</v>
      </c>
      <c r="C18" s="14">
        <v>543.6</v>
      </c>
      <c r="D18" s="14">
        <v>33.119506289824045</v>
      </c>
      <c r="E18" s="14">
        <v>220.3905542829571</v>
      </c>
      <c r="F18" s="14">
        <v>10.09674841783219</v>
      </c>
      <c r="G18" s="73" t="s">
        <v>203</v>
      </c>
    </row>
    <row r="19" spans="1:7" ht="13.5" thickBot="1">
      <c r="A19" s="16">
        <v>1998</v>
      </c>
      <c r="B19" s="17">
        <v>800.7145707299621</v>
      </c>
      <c r="C19" s="17">
        <v>535.2</v>
      </c>
      <c r="D19" s="17">
        <v>28.782787561541</v>
      </c>
      <c r="E19" s="17">
        <v>227.03925479915534</v>
      </c>
      <c r="F19" s="17">
        <v>9.69252836926581</v>
      </c>
      <c r="G19" s="74" t="s">
        <v>203</v>
      </c>
    </row>
    <row r="20" ht="12.75">
      <c r="A20" s="2" t="s">
        <v>208</v>
      </c>
    </row>
  </sheetData>
  <mergeCells count="4">
    <mergeCell ref="A3:G3"/>
    <mergeCell ref="A4:G4"/>
    <mergeCell ref="A5:G5"/>
    <mergeCell ref="A1:G1"/>
  </mergeCells>
  <printOptions/>
  <pageMargins left="0.11811023622047245" right="0.75" top="1" bottom="1" header="0" footer="0"/>
  <pageSetup horizontalDpi="300" verticalDpi="300" orientation="portrait" paperSize="9" scale="77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="75" zoomScaleNormal="75" workbookViewId="0" topLeftCell="A1">
      <selection activeCell="J11" sqref="J11"/>
    </sheetView>
  </sheetViews>
  <sheetFormatPr defaultColWidth="11.421875" defaultRowHeight="12.75"/>
  <cols>
    <col min="1" max="1" width="14.7109375" style="2" customWidth="1"/>
    <col min="2" max="10" width="13.7109375" style="2" customWidth="1"/>
    <col min="11" max="16384" width="11.421875" style="2" customWidth="1"/>
  </cols>
  <sheetData>
    <row r="1" spans="1:10" ht="18">
      <c r="A1" s="153" t="s">
        <v>211</v>
      </c>
      <c r="B1" s="153"/>
      <c r="C1" s="153"/>
      <c r="D1" s="153"/>
      <c r="E1" s="153"/>
      <c r="F1" s="153"/>
      <c r="G1" s="153"/>
      <c r="H1" s="153"/>
      <c r="I1" s="153"/>
      <c r="J1" s="153"/>
    </row>
    <row r="3" spans="1:10" ht="15">
      <c r="A3" s="152" t="s">
        <v>209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4.25">
      <c r="A4" s="154" t="s">
        <v>0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4.25">
      <c r="A5" s="154" t="s">
        <v>1</v>
      </c>
      <c r="B5" s="154"/>
      <c r="C5" s="154"/>
      <c r="D5" s="154"/>
      <c r="E5" s="154"/>
      <c r="F5" s="154"/>
      <c r="G5" s="154"/>
      <c r="H5" s="154"/>
      <c r="I5" s="154"/>
      <c r="J5" s="154"/>
    </row>
    <row r="7" spans="1:10" ht="12.75">
      <c r="A7" s="4"/>
      <c r="B7" s="5"/>
      <c r="C7" s="5"/>
      <c r="D7" s="5"/>
      <c r="E7" s="5"/>
      <c r="F7" s="4"/>
      <c r="G7" s="4"/>
      <c r="H7" s="4"/>
      <c r="I7" s="4"/>
      <c r="J7" s="6"/>
    </row>
    <row r="8" spans="1:10" ht="12.75">
      <c r="A8" s="7"/>
      <c r="B8" s="8" t="s">
        <v>16</v>
      </c>
      <c r="C8" s="8"/>
      <c r="D8" s="8"/>
      <c r="E8" s="8"/>
      <c r="F8" s="7"/>
      <c r="G8" s="7"/>
      <c r="H8" s="7"/>
      <c r="I8" s="7"/>
      <c r="J8" s="9" t="s">
        <v>34</v>
      </c>
    </row>
    <row r="9" spans="1:10" ht="12.75">
      <c r="A9" s="7"/>
      <c r="B9" s="8" t="s">
        <v>17</v>
      </c>
      <c r="C9" s="8" t="s">
        <v>19</v>
      </c>
      <c r="D9" s="8" t="s">
        <v>21</v>
      </c>
      <c r="E9" s="8"/>
      <c r="F9" s="7" t="s">
        <v>25</v>
      </c>
      <c r="G9" s="7" t="s">
        <v>29</v>
      </c>
      <c r="H9" s="7" t="s">
        <v>29</v>
      </c>
      <c r="I9" s="7" t="s">
        <v>15</v>
      </c>
      <c r="J9" s="9" t="s">
        <v>35</v>
      </c>
    </row>
    <row r="10" spans="1:10" ht="13.5" thickBot="1">
      <c r="A10" s="10" t="s">
        <v>2</v>
      </c>
      <c r="B10" s="11" t="s">
        <v>18</v>
      </c>
      <c r="C10" s="11" t="s">
        <v>20</v>
      </c>
      <c r="D10" s="11" t="s">
        <v>22</v>
      </c>
      <c r="E10" s="11" t="s">
        <v>23</v>
      </c>
      <c r="F10" s="10" t="s">
        <v>24</v>
      </c>
      <c r="G10" s="10" t="s">
        <v>129</v>
      </c>
      <c r="H10" s="10" t="s">
        <v>130</v>
      </c>
      <c r="I10" s="10" t="s">
        <v>127</v>
      </c>
      <c r="J10" s="12" t="s">
        <v>36</v>
      </c>
    </row>
    <row r="11" spans="1:10" ht="12.75">
      <c r="A11" s="13">
        <v>1990</v>
      </c>
      <c r="B11" s="107">
        <f>SUM(C11:J11)</f>
        <v>54.71554097099515</v>
      </c>
      <c r="C11" s="14">
        <v>0.22297549072638326</v>
      </c>
      <c r="D11" s="14">
        <v>15.67259264601589</v>
      </c>
      <c r="E11" s="14">
        <v>0.12741456612936183</v>
      </c>
      <c r="F11" s="14">
        <v>4.5670909812123615</v>
      </c>
      <c r="G11" s="14">
        <v>29.305350209753225</v>
      </c>
      <c r="H11" s="73" t="s">
        <v>203</v>
      </c>
      <c r="I11" s="14">
        <v>4.820117077157934</v>
      </c>
      <c r="J11" s="73" t="s">
        <v>203</v>
      </c>
    </row>
    <row r="12" spans="1:10" ht="12.75">
      <c r="A12" s="13">
        <v>1991</v>
      </c>
      <c r="B12" s="107">
        <f aca="true" t="shared" si="0" ref="B12:B20">SUM(C12:J12)</f>
        <v>55.94220667604246</v>
      </c>
      <c r="C12" s="14">
        <v>0.433329727260707</v>
      </c>
      <c r="D12" s="14">
        <v>16.890243169497435</v>
      </c>
      <c r="E12" s="14">
        <v>0.14183885663457263</v>
      </c>
      <c r="F12" s="14">
        <v>4.532833291262486</v>
      </c>
      <c r="G12" s="14">
        <v>28.729580613753562</v>
      </c>
      <c r="H12" s="73" t="s">
        <v>203</v>
      </c>
      <c r="I12" s="14">
        <v>5.214381017633696</v>
      </c>
      <c r="J12" s="73" t="s">
        <v>203</v>
      </c>
    </row>
    <row r="13" spans="1:10" ht="12.75">
      <c r="A13" s="13">
        <v>1992</v>
      </c>
      <c r="B13" s="107">
        <f t="shared" si="0"/>
        <v>60.545959395622226</v>
      </c>
      <c r="C13" s="14">
        <v>0.7861238325339873</v>
      </c>
      <c r="D13" s="14">
        <v>17.666149796256896</v>
      </c>
      <c r="E13" s="14">
        <v>0.12801557823374562</v>
      </c>
      <c r="F13" s="14">
        <v>3.844674431743056</v>
      </c>
      <c r="G13" s="14">
        <v>32.685442284807614</v>
      </c>
      <c r="H13" s="73" t="s">
        <v>203</v>
      </c>
      <c r="I13" s="14">
        <v>5.435553472046927</v>
      </c>
      <c r="J13" s="73" t="s">
        <v>203</v>
      </c>
    </row>
    <row r="14" spans="1:10" ht="12.75">
      <c r="A14" s="13">
        <v>1993</v>
      </c>
      <c r="B14" s="107">
        <f t="shared" si="0"/>
        <v>61.49615953265299</v>
      </c>
      <c r="C14" s="14">
        <v>0.5944009712355607</v>
      </c>
      <c r="D14" s="14">
        <v>18.714314906302214</v>
      </c>
      <c r="E14" s="14">
        <v>0.19773298234226436</v>
      </c>
      <c r="F14" s="14">
        <v>2.6979433365787986</v>
      </c>
      <c r="G14" s="14">
        <v>33.5088288678134</v>
      </c>
      <c r="H14" s="73" t="s">
        <v>203</v>
      </c>
      <c r="I14" s="14">
        <v>5.782938468380753</v>
      </c>
      <c r="J14" s="73" t="s">
        <v>203</v>
      </c>
    </row>
    <row r="15" spans="1:10" ht="12.75">
      <c r="A15" s="13">
        <v>1994</v>
      </c>
      <c r="B15" s="107">
        <f t="shared" si="0"/>
        <v>87.42382171576936</v>
      </c>
      <c r="C15" s="14">
        <v>21.323909463536594</v>
      </c>
      <c r="D15" s="14">
        <v>19.925354296635536</v>
      </c>
      <c r="E15" s="14">
        <v>0.12621254192059428</v>
      </c>
      <c r="F15" s="14">
        <v>1.8835719351387736</v>
      </c>
      <c r="G15" s="14">
        <v>39.621722981500845</v>
      </c>
      <c r="H15" s="73" t="s">
        <v>203</v>
      </c>
      <c r="I15" s="14">
        <v>4.543050497037011</v>
      </c>
      <c r="J15" s="73" t="s">
        <v>203</v>
      </c>
    </row>
    <row r="16" spans="1:10" ht="12.75">
      <c r="A16" s="13">
        <v>1995</v>
      </c>
      <c r="B16" s="107">
        <f t="shared" si="0"/>
        <v>115.42377363480101</v>
      </c>
      <c r="C16" s="14">
        <v>39.41557582969721</v>
      </c>
      <c r="D16" s="14">
        <v>24.40890459533855</v>
      </c>
      <c r="E16" s="14">
        <v>0.32875362109792894</v>
      </c>
      <c r="F16" s="14">
        <v>1.750147247965574</v>
      </c>
      <c r="G16" s="14">
        <v>44.32043561357326</v>
      </c>
      <c r="H16" s="73" t="s">
        <v>203</v>
      </c>
      <c r="I16" s="14">
        <v>5.199956727128485</v>
      </c>
      <c r="J16" s="73" t="s">
        <v>203</v>
      </c>
    </row>
    <row r="17" spans="1:10" ht="12.75">
      <c r="A17" s="13">
        <v>1996</v>
      </c>
      <c r="B17" s="107">
        <f t="shared" si="0"/>
        <v>108.0637794045172</v>
      </c>
      <c r="C17" s="14">
        <v>32.32964311901242</v>
      </c>
      <c r="D17" s="14">
        <v>24.05671150216965</v>
      </c>
      <c r="E17" s="14">
        <v>0.2656473501376318</v>
      </c>
      <c r="F17" s="14">
        <v>1.9803348839445627</v>
      </c>
      <c r="G17" s="14">
        <v>44.068611541836454</v>
      </c>
      <c r="H17" s="73" t="s">
        <v>203</v>
      </c>
      <c r="I17" s="14">
        <v>5.3628310074164895</v>
      </c>
      <c r="J17" s="73" t="s">
        <v>203</v>
      </c>
    </row>
    <row r="18" spans="1:10" ht="12.75">
      <c r="A18" s="13">
        <v>1997</v>
      </c>
      <c r="B18" s="107">
        <f t="shared" si="0"/>
        <v>124.60904162609836</v>
      </c>
      <c r="C18" s="14">
        <v>48.56899017946221</v>
      </c>
      <c r="D18" s="14">
        <v>22.675585686295722</v>
      </c>
      <c r="E18" s="14">
        <v>0.311925282175183</v>
      </c>
      <c r="F18" s="14">
        <v>2.4581395069296694</v>
      </c>
      <c r="G18" s="14">
        <v>44.19602610796582</v>
      </c>
      <c r="H18" s="73" t="s">
        <v>203</v>
      </c>
      <c r="I18" s="14">
        <v>6.398374863269746</v>
      </c>
      <c r="J18" s="73" t="s">
        <v>203</v>
      </c>
    </row>
    <row r="19" spans="1:10" ht="12.75">
      <c r="A19" s="13">
        <v>1998</v>
      </c>
      <c r="B19" s="107">
        <f t="shared" si="0"/>
        <v>132.37351700263244</v>
      </c>
      <c r="C19" s="14">
        <v>44.27355666943132</v>
      </c>
      <c r="D19" s="14">
        <v>22.034906783022613</v>
      </c>
      <c r="E19" s="14">
        <v>0.23980382964912914</v>
      </c>
      <c r="F19" s="14">
        <v>3.5111127138100566</v>
      </c>
      <c r="G19" s="14">
        <v>44.67863882778599</v>
      </c>
      <c r="H19" s="73" t="s">
        <v>203</v>
      </c>
      <c r="I19" s="14">
        <v>17.635498178933325</v>
      </c>
      <c r="J19" s="73" t="s">
        <v>203</v>
      </c>
    </row>
    <row r="20" spans="1:10" ht="13.5" thickBot="1">
      <c r="A20" s="16" t="s">
        <v>48</v>
      </c>
      <c r="B20" s="93">
        <f t="shared" si="0"/>
        <v>121.06246919812965</v>
      </c>
      <c r="C20" s="17">
        <v>43.10218407798733</v>
      </c>
      <c r="D20" s="17">
        <v>21.73259769451757</v>
      </c>
      <c r="E20" s="17">
        <v>0.19893500655103194</v>
      </c>
      <c r="F20" s="17">
        <v>1.8150565552390225</v>
      </c>
      <c r="G20" s="17">
        <v>39.73892034185569</v>
      </c>
      <c r="H20" s="74" t="s">
        <v>203</v>
      </c>
      <c r="I20" s="17">
        <v>14.474775521979014</v>
      </c>
      <c r="J20" s="74" t="s">
        <v>203</v>
      </c>
    </row>
  </sheetData>
  <mergeCells count="4">
    <mergeCell ref="A3:J3"/>
    <mergeCell ref="A4:J4"/>
    <mergeCell ref="A5:J5"/>
    <mergeCell ref="A1:J1"/>
  </mergeCells>
  <printOptions/>
  <pageMargins left="0.11811023622047245" right="0.75" top="1" bottom="1" header="0" footer="0"/>
  <pageSetup horizontalDpi="300" verticalDpi="300" orientation="portrait" paperSize="9" scale="67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11.421875" style="2" customWidth="1"/>
    <col min="2" max="2" width="11.7109375" style="2" customWidth="1"/>
    <col min="3" max="16384" width="11.421875" style="2" customWidth="1"/>
  </cols>
  <sheetData>
    <row r="1" spans="1:10" ht="18">
      <c r="A1" s="153" t="s">
        <v>211</v>
      </c>
      <c r="B1" s="153"/>
      <c r="C1" s="153"/>
      <c r="D1" s="153"/>
      <c r="E1" s="153"/>
      <c r="F1" s="153"/>
      <c r="G1" s="153"/>
      <c r="H1" s="153"/>
      <c r="I1" s="153"/>
      <c r="J1" s="153"/>
    </row>
    <row r="3" spans="1:10" ht="15">
      <c r="A3" s="161" t="s">
        <v>322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4.25">
      <c r="A4" s="154" t="s">
        <v>13</v>
      </c>
      <c r="B4" s="154"/>
      <c r="C4" s="154"/>
      <c r="D4" s="154"/>
      <c r="E4" s="154"/>
      <c r="F4" s="154"/>
      <c r="G4" s="154"/>
      <c r="H4" s="154"/>
      <c r="I4" s="154"/>
      <c r="J4" s="154"/>
    </row>
    <row r="6" spans="1:10" ht="12.75">
      <c r="A6" s="94"/>
      <c r="B6" s="95"/>
      <c r="C6" s="95"/>
      <c r="D6" s="95"/>
      <c r="E6" s="95"/>
      <c r="F6" s="94"/>
      <c r="G6" s="94"/>
      <c r="H6" s="94"/>
      <c r="I6" s="94"/>
      <c r="J6" s="96"/>
    </row>
    <row r="7" spans="1:10" ht="12.75">
      <c r="A7" s="97"/>
      <c r="B7" s="98" t="s">
        <v>16</v>
      </c>
      <c r="C7" s="98"/>
      <c r="D7" s="98"/>
      <c r="E7" s="98"/>
      <c r="F7" s="97"/>
      <c r="G7" s="97"/>
      <c r="H7" s="97"/>
      <c r="I7" s="97"/>
      <c r="J7" s="99" t="s">
        <v>34</v>
      </c>
    </row>
    <row r="8" spans="1:10" ht="12.75">
      <c r="A8" s="97"/>
      <c r="B8" s="98" t="s">
        <v>17</v>
      </c>
      <c r="C8" s="98" t="s">
        <v>19</v>
      </c>
      <c r="D8" s="98" t="s">
        <v>21</v>
      </c>
      <c r="E8" s="98"/>
      <c r="F8" s="97" t="s">
        <v>25</v>
      </c>
      <c r="G8" s="97" t="s">
        <v>29</v>
      </c>
      <c r="H8" s="97" t="s">
        <v>29</v>
      </c>
      <c r="I8" s="97" t="s">
        <v>15</v>
      </c>
      <c r="J8" s="99" t="s">
        <v>35</v>
      </c>
    </row>
    <row r="9" spans="1:10" ht="13.5" thickBot="1">
      <c r="A9" s="100" t="s">
        <v>2</v>
      </c>
      <c r="B9" s="101" t="s">
        <v>18</v>
      </c>
      <c r="C9" s="101" t="s">
        <v>20</v>
      </c>
      <c r="D9" s="101" t="s">
        <v>22</v>
      </c>
      <c r="E9" s="101" t="s">
        <v>23</v>
      </c>
      <c r="F9" s="100" t="s">
        <v>24</v>
      </c>
      <c r="G9" s="100" t="s">
        <v>129</v>
      </c>
      <c r="H9" s="100" t="s">
        <v>130</v>
      </c>
      <c r="I9" s="100" t="s">
        <v>127</v>
      </c>
      <c r="J9" s="102" t="s">
        <v>36</v>
      </c>
    </row>
    <row r="10" spans="1:10" ht="12.75">
      <c r="A10" s="103">
        <v>1990</v>
      </c>
      <c r="B10" s="104">
        <v>100</v>
      </c>
      <c r="C10" s="104">
        <v>0.40751765726776445</v>
      </c>
      <c r="D10" s="104">
        <v>28.643768055448763</v>
      </c>
      <c r="E10" s="149">
        <v>0.2328672327244368</v>
      </c>
      <c r="F10" s="149">
        <v>8.346972176759412</v>
      </c>
      <c r="G10" s="149">
        <v>53.55946352662046</v>
      </c>
      <c r="H10" s="150" t="s">
        <v>203</v>
      </c>
      <c r="I10" s="149">
        <v>8.809411351179167</v>
      </c>
      <c r="J10" s="150" t="s">
        <v>203</v>
      </c>
    </row>
    <row r="11" spans="1:10" ht="12.75">
      <c r="A11" s="103">
        <v>1991</v>
      </c>
      <c r="B11" s="104">
        <v>100</v>
      </c>
      <c r="C11" s="104">
        <v>0.7746024924795873</v>
      </c>
      <c r="D11" s="104">
        <v>30.19230769230769</v>
      </c>
      <c r="E11" s="104">
        <v>0.25354533734422</v>
      </c>
      <c r="F11" s="104">
        <v>8.102707348517404</v>
      </c>
      <c r="G11" s="104">
        <v>51.355822948001716</v>
      </c>
      <c r="H11" s="73" t="s">
        <v>203</v>
      </c>
      <c r="I11" s="104">
        <v>9.321014181349376</v>
      </c>
      <c r="J11" s="73" t="s">
        <v>203</v>
      </c>
    </row>
    <row r="12" spans="1:10" ht="12.75">
      <c r="A12" s="103">
        <v>1992</v>
      </c>
      <c r="B12" s="104">
        <v>100</v>
      </c>
      <c r="C12" s="104">
        <v>1.298391899940441</v>
      </c>
      <c r="D12" s="104">
        <v>29.178082191780817</v>
      </c>
      <c r="E12" s="104">
        <v>0.2114353782013103</v>
      </c>
      <c r="F12" s="104">
        <v>6.350009926543579</v>
      </c>
      <c r="G12" s="104">
        <v>53.98451459201906</v>
      </c>
      <c r="H12" s="73" t="s">
        <v>203</v>
      </c>
      <c r="I12" s="104">
        <v>8.97756601151479</v>
      </c>
      <c r="J12" s="73" t="s">
        <v>203</v>
      </c>
    </row>
    <row r="13" spans="1:10" ht="12.75">
      <c r="A13" s="103">
        <v>1993</v>
      </c>
      <c r="B13" s="104">
        <v>100</v>
      </c>
      <c r="C13" s="104">
        <v>0.9665660030687737</v>
      </c>
      <c r="D13" s="104">
        <v>30.43168069115822</v>
      </c>
      <c r="E13" s="104">
        <v>0.3215371233666598</v>
      </c>
      <c r="F13" s="104">
        <v>4.3871736984587715</v>
      </c>
      <c r="G13" s="104">
        <v>54.48930327107827</v>
      </c>
      <c r="H13" s="73" t="s">
        <v>203</v>
      </c>
      <c r="I13" s="104">
        <v>9.403739212869304</v>
      </c>
      <c r="J13" s="73" t="s">
        <v>203</v>
      </c>
    </row>
    <row r="14" spans="1:10" ht="12.75">
      <c r="A14" s="103">
        <v>1994</v>
      </c>
      <c r="B14" s="104">
        <v>100</v>
      </c>
      <c r="C14" s="104">
        <v>24.391417630842625</v>
      </c>
      <c r="D14" s="104">
        <v>22.7916761193722</v>
      </c>
      <c r="E14" s="104">
        <v>0.14436859364365706</v>
      </c>
      <c r="F14" s="104">
        <v>2.154529392758196</v>
      </c>
      <c r="G14" s="104">
        <v>45.32142636170519</v>
      </c>
      <c r="H14" s="73" t="s">
        <v>203</v>
      </c>
      <c r="I14" s="104">
        <v>5.196581901678113</v>
      </c>
      <c r="J14" s="73" t="s">
        <v>203</v>
      </c>
    </row>
    <row r="15" spans="1:10" ht="12.75">
      <c r="A15" s="103">
        <v>1995</v>
      </c>
      <c r="B15" s="104">
        <v>100</v>
      </c>
      <c r="C15" s="104">
        <v>34.1485766653302</v>
      </c>
      <c r="D15" s="104">
        <v>21.14720722315659</v>
      </c>
      <c r="E15" s="104">
        <v>0.2848231440934345</v>
      </c>
      <c r="F15" s="104">
        <v>1.5162796994517023</v>
      </c>
      <c r="G15" s="104">
        <v>38.39801300709715</v>
      </c>
      <c r="H15" s="73" t="s">
        <v>203</v>
      </c>
      <c r="I15" s="104">
        <v>4.505100260870924</v>
      </c>
      <c r="J15" s="73" t="s">
        <v>203</v>
      </c>
    </row>
    <row r="16" spans="1:10" ht="12.75">
      <c r="A16" s="103">
        <v>1996</v>
      </c>
      <c r="B16" s="104">
        <v>100</v>
      </c>
      <c r="C16" s="104">
        <v>29.91718714370728</v>
      </c>
      <c r="D16" s="104">
        <v>22.26158629166365</v>
      </c>
      <c r="E16" s="104">
        <v>0.24582459691996242</v>
      </c>
      <c r="F16" s="104">
        <v>1.8325611919712133</v>
      </c>
      <c r="G16" s="104">
        <v>40.78018720488535</v>
      </c>
      <c r="H16" s="73" t="s">
        <v>203</v>
      </c>
      <c r="I16" s="104">
        <v>4.962653570852544</v>
      </c>
      <c r="J16" s="73" t="s">
        <v>203</v>
      </c>
    </row>
    <row r="17" spans="1:10" ht="12.75">
      <c r="A17" s="103">
        <v>1997</v>
      </c>
      <c r="B17" s="104">
        <v>100</v>
      </c>
      <c r="C17" s="104">
        <v>38.97709953118669</v>
      </c>
      <c r="D17" s="104">
        <v>18.197383906005825</v>
      </c>
      <c r="E17" s="104">
        <v>0.2503231532035576</v>
      </c>
      <c r="F17" s="104">
        <v>1.9726814963440278</v>
      </c>
      <c r="G17" s="104">
        <v>35.46775220419424</v>
      </c>
      <c r="H17" s="73" t="s">
        <v>203</v>
      </c>
      <c r="I17" s="104">
        <v>5.134759709065652</v>
      </c>
      <c r="J17" s="73" t="s">
        <v>203</v>
      </c>
    </row>
    <row r="18" spans="1:10" ht="12.75">
      <c r="A18" s="103">
        <v>1998</v>
      </c>
      <c r="B18" s="104">
        <v>100</v>
      </c>
      <c r="C18" s="104">
        <v>33.44593214105724</v>
      </c>
      <c r="D18" s="104">
        <v>16.646008417668934</v>
      </c>
      <c r="E18" s="104">
        <v>0.18115695274936322</v>
      </c>
      <c r="F18" s="104">
        <v>2.6524283658189978</v>
      </c>
      <c r="G18" s="104">
        <v>33.751946642694016</v>
      </c>
      <c r="H18" s="73" t="s">
        <v>203</v>
      </c>
      <c r="I18" s="104">
        <v>13.322527480011443</v>
      </c>
      <c r="J18" s="73" t="s">
        <v>203</v>
      </c>
    </row>
    <row r="19" spans="1:10" ht="13.5" thickBot="1">
      <c r="A19" s="105" t="s">
        <v>48</v>
      </c>
      <c r="B19" s="106">
        <v>100</v>
      </c>
      <c r="C19" s="106">
        <v>35.60325868411516</v>
      </c>
      <c r="D19" s="106">
        <v>17.951556612438008</v>
      </c>
      <c r="E19" s="106">
        <v>0.16432425992027047</v>
      </c>
      <c r="F19" s="106">
        <v>1.4992727038042803</v>
      </c>
      <c r="G19" s="106">
        <v>32.82513615084074</v>
      </c>
      <c r="H19" s="74" t="s">
        <v>203</v>
      </c>
      <c r="I19" s="106">
        <v>11.956451588881553</v>
      </c>
      <c r="J19" s="74" t="s">
        <v>203</v>
      </c>
    </row>
  </sheetData>
  <mergeCells count="3">
    <mergeCell ref="A3:J3"/>
    <mergeCell ref="A4:J4"/>
    <mergeCell ref="A1:J1"/>
  </mergeCells>
  <printOptions/>
  <pageMargins left="0.31496062992125984" right="0.75" top="1" bottom="1" header="0" footer="0"/>
  <pageSetup horizontalDpi="300" verticalDpi="300" orientation="portrait" paperSize="9" scale="77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7109375" style="2" customWidth="1"/>
    <col min="11" max="16384" width="11.421875" style="2" customWidth="1"/>
  </cols>
  <sheetData>
    <row r="1" spans="1:10" ht="18">
      <c r="A1" s="153" t="s">
        <v>211</v>
      </c>
      <c r="B1" s="153"/>
      <c r="C1" s="153"/>
      <c r="D1" s="153"/>
      <c r="E1" s="153"/>
      <c r="F1" s="153"/>
      <c r="G1" s="153"/>
      <c r="H1" s="153"/>
      <c r="I1" s="153"/>
      <c r="J1" s="153"/>
    </row>
    <row r="3" spans="1:10" ht="15">
      <c r="A3" s="152" t="s">
        <v>319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4.25">
      <c r="A4" s="154" t="s">
        <v>37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4.25">
      <c r="A5" s="154" t="s">
        <v>1</v>
      </c>
      <c r="B5" s="154"/>
      <c r="C5" s="154"/>
      <c r="D5" s="154"/>
      <c r="E5" s="154"/>
      <c r="F5" s="154"/>
      <c r="G5" s="154"/>
      <c r="H5" s="154"/>
      <c r="I5" s="154"/>
      <c r="J5" s="154"/>
    </row>
    <row r="7" spans="1:10" ht="12.75">
      <c r="A7" s="4"/>
      <c r="B7" s="5" t="s">
        <v>16</v>
      </c>
      <c r="C7" s="5"/>
      <c r="D7" s="5"/>
      <c r="E7" s="5"/>
      <c r="F7" s="4"/>
      <c r="G7" s="4"/>
      <c r="H7" s="4"/>
      <c r="I7" s="4"/>
      <c r="J7" s="90" t="s">
        <v>34</v>
      </c>
    </row>
    <row r="8" spans="1:10" ht="12.75">
      <c r="A8" s="7"/>
      <c r="B8" s="8" t="s">
        <v>17</v>
      </c>
      <c r="C8" s="8" t="s">
        <v>19</v>
      </c>
      <c r="D8" s="8" t="s">
        <v>21</v>
      </c>
      <c r="E8" s="8"/>
      <c r="F8" s="7" t="s">
        <v>25</v>
      </c>
      <c r="G8" s="7" t="s">
        <v>29</v>
      </c>
      <c r="H8" s="7" t="s">
        <v>29</v>
      </c>
      <c r="I8" s="7" t="s">
        <v>15</v>
      </c>
      <c r="J8" s="23" t="s">
        <v>35</v>
      </c>
    </row>
    <row r="9" spans="1:10" ht="13.5" thickBot="1">
      <c r="A9" s="10" t="s">
        <v>2</v>
      </c>
      <c r="B9" s="11" t="s">
        <v>18</v>
      </c>
      <c r="C9" s="11" t="s">
        <v>20</v>
      </c>
      <c r="D9" s="11" t="s">
        <v>22</v>
      </c>
      <c r="E9" s="11" t="s">
        <v>23</v>
      </c>
      <c r="F9" s="10" t="s">
        <v>24</v>
      </c>
      <c r="G9" s="10" t="s">
        <v>129</v>
      </c>
      <c r="H9" s="10" t="s">
        <v>130</v>
      </c>
      <c r="I9" s="10" t="s">
        <v>127</v>
      </c>
      <c r="J9" s="91" t="s">
        <v>36</v>
      </c>
    </row>
    <row r="10" spans="1:10" ht="12.75">
      <c r="A10" s="13">
        <v>1990</v>
      </c>
      <c r="B10" s="92">
        <f>SUM(C10:J10)</f>
        <v>72.41943917939578</v>
      </c>
      <c r="C10" s="14">
        <v>0.3571943289483785</v>
      </c>
      <c r="D10" s="14">
        <v>19.758218380650106</v>
      </c>
      <c r="E10" s="14">
        <v>0.26909562808015797</v>
      </c>
      <c r="F10" s="14">
        <v>4.483940976834252</v>
      </c>
      <c r="G10" s="14">
        <v>41.16940563357906</v>
      </c>
      <c r="H10" s="73" t="s">
        <v>203</v>
      </c>
      <c r="I10" s="14">
        <v>6.381584231303817</v>
      </c>
      <c r="J10" s="73" t="s">
        <v>203</v>
      </c>
    </row>
    <row r="11" spans="1:10" ht="12.75">
      <c r="A11" s="13">
        <v>1991</v>
      </c>
      <c r="B11" s="92">
        <f aca="true" t="shared" si="0" ref="B11:B18">SUM(C11:J11)</f>
        <v>71.0872826846433</v>
      </c>
      <c r="C11" s="14">
        <v>0.3860779674078161</v>
      </c>
      <c r="D11" s="14">
        <v>19.32254803632853</v>
      </c>
      <c r="E11" s="14">
        <v>0.30590587909112305</v>
      </c>
      <c r="F11" s="14">
        <v>4.450897063858504</v>
      </c>
      <c r="G11" s="14">
        <v>40.26175364309306</v>
      </c>
      <c r="H11" s="73" t="s">
        <v>203</v>
      </c>
      <c r="I11" s="14">
        <v>6.360100094864265</v>
      </c>
      <c r="J11" s="73" t="s">
        <v>203</v>
      </c>
    </row>
    <row r="12" spans="1:10" ht="12.75">
      <c r="A12" s="13">
        <v>1992</v>
      </c>
      <c r="B12" s="92">
        <f t="shared" si="0"/>
        <v>68.4440358881424</v>
      </c>
      <c r="C12" s="14">
        <v>0.544937978934723</v>
      </c>
      <c r="D12" s="14">
        <v>18.557283605433238</v>
      </c>
      <c r="E12" s="14">
        <v>0.269095628080158</v>
      </c>
      <c r="F12" s="14">
        <v>3.7410430047544625</v>
      </c>
      <c r="G12" s="14">
        <v>38.66681912213673</v>
      </c>
      <c r="H12" s="73" t="s">
        <v>203</v>
      </c>
      <c r="I12" s="14">
        <v>6.6648565488030895</v>
      </c>
      <c r="J12" s="73" t="s">
        <v>203</v>
      </c>
    </row>
    <row r="13" spans="1:10" ht="12.75">
      <c r="A13" s="13">
        <v>1993</v>
      </c>
      <c r="B13" s="92">
        <f t="shared" si="0"/>
        <v>65.29214466002128</v>
      </c>
      <c r="C13" s="14">
        <v>0.46310100329964965</v>
      </c>
      <c r="D13" s="14">
        <v>18.172378327319567</v>
      </c>
      <c r="E13" s="14">
        <v>0.3934888901172123</v>
      </c>
      <c r="F13" s="14">
        <v>2.526089133021113</v>
      </c>
      <c r="G13" s="14">
        <v>37.86555238821001</v>
      </c>
      <c r="H13" s="73" t="s">
        <v>203</v>
      </c>
      <c r="I13" s="14">
        <v>5.871534918053724</v>
      </c>
      <c r="J13" s="73" t="s">
        <v>203</v>
      </c>
    </row>
    <row r="14" spans="1:10" ht="12.75">
      <c r="A14" s="13">
        <v>1994</v>
      </c>
      <c r="B14" s="92">
        <f t="shared" si="0"/>
        <v>90.11322654307175</v>
      </c>
      <c r="C14" s="14">
        <v>20.789480175154544</v>
      </c>
      <c r="D14" s="14">
        <v>20.198434850303748</v>
      </c>
      <c r="E14" s="14">
        <v>0.23863197207108358</v>
      </c>
      <c r="F14" s="14">
        <v>1.8923540877362086</v>
      </c>
      <c r="G14" s="14">
        <v>42.08718955326119</v>
      </c>
      <c r="H14" s="73" t="s">
        <v>203</v>
      </c>
      <c r="I14" s="14">
        <v>4.907135904544968</v>
      </c>
      <c r="J14" s="73" t="s">
        <v>203</v>
      </c>
    </row>
    <row r="15" spans="1:10" ht="12.75">
      <c r="A15" s="13">
        <v>1995</v>
      </c>
      <c r="B15" s="92">
        <f t="shared" si="0"/>
        <v>115.42377363480101</v>
      </c>
      <c r="C15" s="14">
        <v>39.41557582969721</v>
      </c>
      <c r="D15" s="14">
        <v>24.40890459533855</v>
      </c>
      <c r="E15" s="14">
        <v>0.32875362109792894</v>
      </c>
      <c r="F15" s="14">
        <v>1.750147247965574</v>
      </c>
      <c r="G15" s="14">
        <v>44.32043561357326</v>
      </c>
      <c r="H15" s="73" t="s">
        <v>203</v>
      </c>
      <c r="I15" s="14">
        <v>5.199956727128485</v>
      </c>
      <c r="J15" s="73" t="s">
        <v>203</v>
      </c>
    </row>
    <row r="16" spans="1:10" ht="12.75">
      <c r="A16" s="13">
        <v>1996</v>
      </c>
      <c r="B16" s="92">
        <f t="shared" si="0"/>
        <v>124.90959876512291</v>
      </c>
      <c r="C16" s="14">
        <v>51.43983452036108</v>
      </c>
      <c r="D16" s="14">
        <v>23.47391815204668</v>
      </c>
      <c r="E16" s="14">
        <v>0.22593878206730253</v>
      </c>
      <c r="F16" s="14">
        <v>2.0015170145310943</v>
      </c>
      <c r="G16" s="14">
        <v>42.62333747322269</v>
      </c>
      <c r="H16" s="73" t="s">
        <v>203</v>
      </c>
      <c r="I16" s="14">
        <v>5.145052822894076</v>
      </c>
      <c r="J16" s="73" t="s">
        <v>203</v>
      </c>
    </row>
    <row r="17" spans="1:10" ht="12.75">
      <c r="A17" s="13">
        <v>1997</v>
      </c>
      <c r="B17" s="92">
        <f t="shared" si="0"/>
        <v>117.87582831501685</v>
      </c>
      <c r="C17" s="14">
        <v>41.3642586377606</v>
      </c>
      <c r="D17" s="14">
        <v>20.60910150529904</v>
      </c>
      <c r="E17" s="14">
        <v>0.2157842300642777</v>
      </c>
      <c r="F17" s="14">
        <v>3.706228882155014</v>
      </c>
      <c r="G17" s="14">
        <v>41.883706641905725</v>
      </c>
      <c r="H17" s="73" t="s">
        <v>203</v>
      </c>
      <c r="I17" s="14">
        <v>10.09674841783219</v>
      </c>
      <c r="J17" s="73" t="s">
        <v>203</v>
      </c>
    </row>
    <row r="18" spans="1:10" ht="13.5" thickBot="1">
      <c r="A18" s="16">
        <v>1998</v>
      </c>
      <c r="B18" s="93">
        <f t="shared" si="0"/>
        <v>115.26283475250459</v>
      </c>
      <c r="C18" s="17">
        <v>40.53722378987203</v>
      </c>
      <c r="D18" s="17">
        <v>20.56060950175716</v>
      </c>
      <c r="E18" s="17">
        <v>0.21324559206352148</v>
      </c>
      <c r="F18" s="17">
        <v>3.6318800779595777</v>
      </c>
      <c r="G18" s="17">
        <v>40.62734742158649</v>
      </c>
      <c r="H18" s="74" t="s">
        <v>203</v>
      </c>
      <c r="I18" s="17">
        <v>9.69252836926581</v>
      </c>
      <c r="J18" s="74" t="s">
        <v>203</v>
      </c>
    </row>
    <row r="19" ht="12.75">
      <c r="A19" s="2" t="s">
        <v>208</v>
      </c>
    </row>
  </sheetData>
  <mergeCells count="4">
    <mergeCell ref="A3:J3"/>
    <mergeCell ref="A4:J4"/>
    <mergeCell ref="A5:J5"/>
    <mergeCell ref="A1:J1"/>
  </mergeCells>
  <printOptions/>
  <pageMargins left="0.11811023622047245" right="0.75" top="1" bottom="1" header="0" footer="0"/>
  <pageSetup horizontalDpi="300" verticalDpi="300" orientation="portrait" paperSize="9" scale="73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2" customWidth="1"/>
    <col min="9" max="16384" width="11.421875" style="2" customWidth="1"/>
  </cols>
  <sheetData>
    <row r="1" spans="1:10" ht="18">
      <c r="A1" s="153" t="s">
        <v>211</v>
      </c>
      <c r="B1" s="153"/>
      <c r="C1" s="153"/>
      <c r="D1" s="153"/>
      <c r="E1" s="153"/>
      <c r="F1" s="153"/>
      <c r="G1" s="153"/>
      <c r="H1" s="153"/>
      <c r="I1" s="1"/>
      <c r="J1" s="1"/>
    </row>
    <row r="3" spans="1:8" ht="15">
      <c r="A3" s="152" t="s">
        <v>320</v>
      </c>
      <c r="B3" s="152"/>
      <c r="C3" s="152"/>
      <c r="D3" s="152"/>
      <c r="E3" s="152"/>
      <c r="F3" s="152"/>
      <c r="G3" s="152"/>
      <c r="H3" s="152"/>
    </row>
    <row r="4" spans="1:8" ht="14.25">
      <c r="A4" s="154" t="s">
        <v>0</v>
      </c>
      <c r="B4" s="154"/>
      <c r="C4" s="154"/>
      <c r="D4" s="154"/>
      <c r="E4" s="154"/>
      <c r="F4" s="154"/>
      <c r="G4" s="154"/>
      <c r="H4" s="154"/>
    </row>
    <row r="5" spans="1:8" ht="14.25">
      <c r="A5" s="154" t="s">
        <v>1</v>
      </c>
      <c r="B5" s="154"/>
      <c r="C5" s="154"/>
      <c r="D5" s="154"/>
      <c r="E5" s="154"/>
      <c r="F5" s="154"/>
      <c r="G5" s="154"/>
      <c r="H5" s="154"/>
    </row>
    <row r="7" spans="1:8" ht="12.75">
      <c r="A7" s="22"/>
      <c r="B7" s="5" t="s">
        <v>3</v>
      </c>
      <c r="C7" s="5"/>
      <c r="D7" s="5" t="s">
        <v>40</v>
      </c>
      <c r="E7" s="5"/>
      <c r="F7" s="5"/>
      <c r="G7" s="5"/>
      <c r="H7" s="6"/>
    </row>
    <row r="8" spans="1:8" ht="12.75">
      <c r="A8" s="45"/>
      <c r="B8" s="8" t="s">
        <v>38</v>
      </c>
      <c r="C8" s="8" t="s">
        <v>17</v>
      </c>
      <c r="D8" s="8" t="s">
        <v>41</v>
      </c>
      <c r="E8" s="8"/>
      <c r="F8" s="8" t="s">
        <v>44</v>
      </c>
      <c r="G8" s="8" t="s">
        <v>34</v>
      </c>
      <c r="H8" s="9" t="s">
        <v>47</v>
      </c>
    </row>
    <row r="9" spans="1:8" ht="13.5" thickBot="1">
      <c r="A9" s="10" t="s">
        <v>2</v>
      </c>
      <c r="B9" s="11" t="s">
        <v>131</v>
      </c>
      <c r="C9" s="11" t="s">
        <v>18</v>
      </c>
      <c r="D9" s="11" t="s">
        <v>42</v>
      </c>
      <c r="E9" s="11" t="s">
        <v>43</v>
      </c>
      <c r="F9" s="11" t="s">
        <v>45</v>
      </c>
      <c r="G9" s="11" t="s">
        <v>46</v>
      </c>
      <c r="H9" s="12" t="s">
        <v>131</v>
      </c>
    </row>
    <row r="10" spans="1:8" ht="12.75">
      <c r="A10" s="13">
        <v>1990</v>
      </c>
      <c r="B10" s="14">
        <v>710.8055966247161</v>
      </c>
      <c r="C10" s="14">
        <v>54.71554097099515</v>
      </c>
      <c r="D10" s="14">
        <f>B10-C10</f>
        <v>656.090055653721</v>
      </c>
      <c r="E10" s="14">
        <v>12.5</v>
      </c>
      <c r="F10" s="14">
        <v>9.4</v>
      </c>
      <c r="G10" s="14">
        <v>1.8</v>
      </c>
      <c r="H10" s="15">
        <f>D10-E10+F10-G10</f>
        <v>651.1900556537211</v>
      </c>
    </row>
    <row r="11" spans="1:8" ht="12.75">
      <c r="A11" s="13">
        <v>1991</v>
      </c>
      <c r="B11" s="14">
        <v>681.4960393302322</v>
      </c>
      <c r="C11" s="14">
        <v>55.94220667604246</v>
      </c>
      <c r="D11" s="14">
        <f aca="true" t="shared" si="0" ref="D11:D19">B11-C11</f>
        <v>625.5538326541897</v>
      </c>
      <c r="E11" s="14">
        <v>11.3</v>
      </c>
      <c r="F11" s="14">
        <v>8.2</v>
      </c>
      <c r="G11" s="14">
        <v>2.4</v>
      </c>
      <c r="H11" s="15">
        <f aca="true" t="shared" si="1" ref="H11:H17">D11-E11+F11-G11</f>
        <v>620.0538326541898</v>
      </c>
    </row>
    <row r="12" spans="1:8" ht="12.75">
      <c r="A12" s="13">
        <v>1992</v>
      </c>
      <c r="B12" s="14">
        <v>660.451600495234</v>
      </c>
      <c r="C12" s="14">
        <v>60.545959395622226</v>
      </c>
      <c r="D12" s="14">
        <f t="shared" si="0"/>
        <v>599.9056410996117</v>
      </c>
      <c r="E12" s="14">
        <v>12</v>
      </c>
      <c r="F12" s="14">
        <v>8.9</v>
      </c>
      <c r="G12" s="14">
        <v>2.7</v>
      </c>
      <c r="H12" s="15">
        <f t="shared" si="1"/>
        <v>594.1056410996116</v>
      </c>
    </row>
    <row r="13" spans="1:8" ht="12.75">
      <c r="A13" s="13">
        <v>1993</v>
      </c>
      <c r="B13" s="14">
        <v>609.3457382231679</v>
      </c>
      <c r="C13" s="14">
        <v>61.49615953265299</v>
      </c>
      <c r="D13" s="14">
        <f t="shared" si="0"/>
        <v>547.8495786905149</v>
      </c>
      <c r="E13" s="14">
        <v>11.8</v>
      </c>
      <c r="F13" s="14">
        <v>8</v>
      </c>
      <c r="G13" s="14">
        <v>3.1</v>
      </c>
      <c r="H13" s="15">
        <f>D13-E13+F13-G13+0.1</f>
        <v>541.049578690515</v>
      </c>
    </row>
    <row r="14" spans="1:8" ht="12.75">
      <c r="A14" s="13">
        <v>1994</v>
      </c>
      <c r="B14" s="14">
        <v>735.7409878234947</v>
      </c>
      <c r="C14" s="14">
        <v>87.42382171576936</v>
      </c>
      <c r="D14" s="14">
        <f t="shared" si="0"/>
        <v>648.3171661077254</v>
      </c>
      <c r="E14" s="14">
        <v>14</v>
      </c>
      <c r="F14" s="14">
        <v>0.4</v>
      </c>
      <c r="G14" s="14">
        <v>3.3</v>
      </c>
      <c r="H14" s="15">
        <f t="shared" si="1"/>
        <v>631.4171661077254</v>
      </c>
    </row>
    <row r="15" spans="1:8" ht="12.75">
      <c r="A15" s="13">
        <v>1995</v>
      </c>
      <c r="B15" s="14">
        <v>881.8217878908082</v>
      </c>
      <c r="C15" s="14">
        <v>115.42377363480101</v>
      </c>
      <c r="D15" s="14">
        <f t="shared" si="0"/>
        <v>766.3980142560072</v>
      </c>
      <c r="E15" s="14">
        <v>16.7</v>
      </c>
      <c r="F15" s="14">
        <v>1</v>
      </c>
      <c r="G15" s="14">
        <v>3.5</v>
      </c>
      <c r="H15" s="15">
        <f t="shared" si="1"/>
        <v>747.1980142560071</v>
      </c>
    </row>
    <row r="16" spans="1:8" ht="12.75">
      <c r="A16" s="13">
        <v>1996</v>
      </c>
      <c r="B16" s="14">
        <v>819.0562907936967</v>
      </c>
      <c r="C16" s="14">
        <v>108.0637794045172</v>
      </c>
      <c r="D16" s="14">
        <f t="shared" si="0"/>
        <v>710.9925113891795</v>
      </c>
      <c r="E16" s="14">
        <v>17.3</v>
      </c>
      <c r="F16" s="14">
        <v>14.2</v>
      </c>
      <c r="G16" s="14">
        <v>3.8</v>
      </c>
      <c r="H16" s="15">
        <f t="shared" si="1"/>
        <v>704.0925113891797</v>
      </c>
    </row>
    <row r="17" spans="1:8" ht="12.75">
      <c r="A17" s="13">
        <v>1997</v>
      </c>
      <c r="B17" s="14">
        <v>878.5138172682797</v>
      </c>
      <c r="C17" s="14">
        <v>124.60904162609836</v>
      </c>
      <c r="D17" s="14">
        <f t="shared" si="0"/>
        <v>753.9047756421813</v>
      </c>
      <c r="E17" s="14">
        <v>17.2</v>
      </c>
      <c r="F17" s="14">
        <v>22.7</v>
      </c>
      <c r="G17" s="14">
        <v>4.1</v>
      </c>
      <c r="H17" s="15">
        <f t="shared" si="1"/>
        <v>755.3047756421813</v>
      </c>
    </row>
    <row r="18" spans="1:8" ht="12.75">
      <c r="A18" s="13">
        <v>1998</v>
      </c>
      <c r="B18" s="14">
        <v>984.1446996742515</v>
      </c>
      <c r="C18" s="14">
        <v>132.37351700263244</v>
      </c>
      <c r="D18" s="14">
        <f t="shared" si="0"/>
        <v>851.771182671619</v>
      </c>
      <c r="E18" s="14">
        <v>18.7</v>
      </c>
      <c r="F18" s="14">
        <v>96.4</v>
      </c>
      <c r="G18" s="14">
        <v>4.2</v>
      </c>
      <c r="H18" s="15">
        <f>D18-E18+F18-G18-0.1</f>
        <v>925.1711826716189</v>
      </c>
    </row>
    <row r="19" spans="1:8" ht="13.5" thickBot="1">
      <c r="A19" s="16" t="s">
        <v>48</v>
      </c>
      <c r="B19" s="17">
        <v>920.8430997800295</v>
      </c>
      <c r="C19" s="17">
        <v>121.06246919812965</v>
      </c>
      <c r="D19" s="17">
        <f t="shared" si="0"/>
        <v>799.7806305818999</v>
      </c>
      <c r="E19" s="17">
        <v>15.2</v>
      </c>
      <c r="F19" s="17">
        <v>100.2</v>
      </c>
      <c r="G19" s="17">
        <v>4.3</v>
      </c>
      <c r="H19" s="18">
        <f>D19-E19+F19-G19</f>
        <v>880.4806305819</v>
      </c>
    </row>
  </sheetData>
  <mergeCells count="4">
    <mergeCell ref="A3:H3"/>
    <mergeCell ref="A4:H4"/>
    <mergeCell ref="A5:H5"/>
    <mergeCell ref="A1:H1"/>
  </mergeCells>
  <printOptions/>
  <pageMargins left="0.11811023622047245" right="0.75" top="1" bottom="1" header="0" footer="0"/>
  <pageSetup horizontalDpi="300" verticalDpi="300" orientation="portrait" paperSize="9" scale="77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2.7109375" style="2" customWidth="1"/>
    <col min="7" max="16384" width="11.421875" style="2" customWidth="1"/>
  </cols>
  <sheetData>
    <row r="1" spans="1:6" ht="18">
      <c r="A1" s="153" t="s">
        <v>211</v>
      </c>
      <c r="B1" s="153"/>
      <c r="C1" s="153"/>
      <c r="D1" s="153"/>
      <c r="E1" s="153"/>
      <c r="F1" s="153"/>
    </row>
    <row r="3" spans="1:6" ht="15">
      <c r="A3" s="152" t="s">
        <v>198</v>
      </c>
      <c r="B3" s="152"/>
      <c r="C3" s="152"/>
      <c r="D3" s="152"/>
      <c r="E3" s="152"/>
      <c r="F3" s="152"/>
    </row>
    <row r="4" spans="1:6" ht="14.25">
      <c r="A4" s="154" t="s">
        <v>13</v>
      </c>
      <c r="B4" s="154"/>
      <c r="C4" s="154"/>
      <c r="D4" s="154"/>
      <c r="E4" s="154"/>
      <c r="F4" s="154"/>
    </row>
    <row r="6" spans="1:6" ht="12.75">
      <c r="A6" s="4"/>
      <c r="B6" s="5"/>
      <c r="C6" s="5"/>
      <c r="D6" s="5"/>
      <c r="E6" s="5"/>
      <c r="F6" s="6" t="s">
        <v>9</v>
      </c>
    </row>
    <row r="7" spans="1:6" ht="12.75">
      <c r="A7" s="7"/>
      <c r="B7" s="8"/>
      <c r="C7" s="8"/>
      <c r="D7" s="8"/>
      <c r="E7" s="8" t="s">
        <v>3</v>
      </c>
      <c r="F7" s="9" t="s">
        <v>10</v>
      </c>
    </row>
    <row r="8" spans="1:6" ht="12.75">
      <c r="A8" s="7"/>
      <c r="B8" s="8" t="s">
        <v>3</v>
      </c>
      <c r="C8" s="8" t="s">
        <v>3</v>
      </c>
      <c r="D8" s="8" t="s">
        <v>3</v>
      </c>
      <c r="E8" s="8" t="s">
        <v>7</v>
      </c>
      <c r="F8" s="9" t="s">
        <v>11</v>
      </c>
    </row>
    <row r="9" spans="1:6" ht="13.5" thickBot="1">
      <c r="A9" s="10" t="s">
        <v>2</v>
      </c>
      <c r="B9" s="11" t="s">
        <v>4</v>
      </c>
      <c r="C9" s="11" t="s">
        <v>5</v>
      </c>
      <c r="D9" s="11" t="s">
        <v>6</v>
      </c>
      <c r="E9" s="11" t="s">
        <v>8</v>
      </c>
      <c r="F9" s="12" t="s">
        <v>12</v>
      </c>
    </row>
    <row r="10" spans="1:6" ht="12.75">
      <c r="A10" s="13">
        <v>1990</v>
      </c>
      <c r="B10" s="14">
        <f>'33.1'!B11/'33.1'!B11*100</f>
        <v>100</v>
      </c>
      <c r="C10" s="14">
        <f>'33.1'!C11/'33.1'!B11*100</f>
        <v>61.08575704500415</v>
      </c>
      <c r="D10" s="14">
        <f>'33.1'!D11/'33.1'!B11*100</f>
        <v>35.359054690776325</v>
      </c>
      <c r="E10" s="14">
        <f>'33.1'!E11/'33.1'!B11*100</f>
        <v>1.107218919341178</v>
      </c>
      <c r="F10" s="15">
        <f>'33.1'!F11/'33.1'!B11*100</f>
        <v>2.4479693448783415</v>
      </c>
    </row>
    <row r="11" spans="1:6" ht="12.75">
      <c r="A11" s="13">
        <v>1991</v>
      </c>
      <c r="B11" s="14">
        <f>'33.1'!B12/'33.1'!B12*100</f>
        <v>100</v>
      </c>
      <c r="C11" s="14">
        <f>'33.1'!C12/'33.1'!B12*100</f>
        <v>60.6451982768505</v>
      </c>
      <c r="D11" s="14">
        <f>'33.1'!D12/'33.1'!B12*100</f>
        <v>36.1222584396652</v>
      </c>
      <c r="E11" s="14">
        <f>'33.1'!E12/'33.1'!B12*100</f>
        <v>1.1502678088810991</v>
      </c>
      <c r="F11" s="15">
        <f>'33.1'!F12/'33.1'!B12*100</f>
        <v>2.0822754746032004</v>
      </c>
    </row>
    <row r="12" spans="1:6" ht="12.75">
      <c r="A12" s="13">
        <v>1992</v>
      </c>
      <c r="B12" s="14">
        <f>'33.1'!B13/'33.1'!B13*100</f>
        <v>100</v>
      </c>
      <c r="C12" s="14">
        <f>'33.1'!C13/'33.1'!B13*100</f>
        <v>57.98342277980561</v>
      </c>
      <c r="D12" s="14">
        <f>'33.1'!D13/'33.1'!B13*100</f>
        <v>37.97024423655485</v>
      </c>
      <c r="E12" s="14">
        <f>'33.1'!E13/'33.1'!B13*100</f>
        <v>1.193871977388394</v>
      </c>
      <c r="F12" s="15">
        <f>'33.1'!F13/'33.1'!B13*100</f>
        <v>2.852027501538941</v>
      </c>
    </row>
    <row r="13" spans="1:6" ht="12.75">
      <c r="A13" s="13">
        <v>1993</v>
      </c>
      <c r="B13" s="14">
        <f>'33.1'!B14/'33.1'!B14*100</f>
        <v>100</v>
      </c>
      <c r="C13" s="14">
        <f>'33.1'!C14/'33.1'!B14*100</f>
        <v>59.63375763685116</v>
      </c>
      <c r="D13" s="14">
        <f>'33.1'!D14/'33.1'!B14*100</f>
        <v>36.60301433707847</v>
      </c>
      <c r="E13" s="14">
        <f>'33.1'!E14/'33.1'!B14*100</f>
        <v>1.0708936493231414</v>
      </c>
      <c r="F13" s="15">
        <f>'33.1'!F14/'33.1'!B14*100</f>
        <v>2.6919262617894213</v>
      </c>
    </row>
    <row r="14" spans="1:6" ht="12.75">
      <c r="A14" s="13">
        <v>1994</v>
      </c>
      <c r="B14" s="14">
        <f>'33.1'!B15/'33.1'!B15*100</f>
        <v>100</v>
      </c>
      <c r="C14" s="14">
        <f>'33.1'!C15/'33.1'!B15*100</f>
        <v>59.41761110889199</v>
      </c>
      <c r="D14" s="14">
        <f>'33.1'!D15/'33.1'!B15*100</f>
        <v>36.85376366732878</v>
      </c>
      <c r="E14" s="14">
        <f>'33.1'!E15/'33.1'!B15*100</f>
        <v>1.068330289088288</v>
      </c>
      <c r="F14" s="15">
        <f>'33.1'!F15/'33.1'!B15*100</f>
        <v>2.660294934690958</v>
      </c>
    </row>
    <row r="15" spans="1:6" ht="12.75">
      <c r="A15" s="13">
        <v>1995</v>
      </c>
      <c r="B15" s="14">
        <f>'33.1'!B16/'33.1'!B16*100</f>
        <v>100</v>
      </c>
      <c r="C15" s="14">
        <f>'33.1'!C16/'33.1'!B16*100</f>
        <v>59.5401251336336</v>
      </c>
      <c r="D15" s="14">
        <f>'33.1'!D16/'33.1'!B16*100</f>
        <v>36.78403056485392</v>
      </c>
      <c r="E15" s="14">
        <f>'33.1'!E16/'33.1'!B16*100</f>
        <v>1.0908007501007728</v>
      </c>
      <c r="F15" s="15">
        <f>'33.1'!F16/'33.1'!B16*100</f>
        <v>2.5846930370318444</v>
      </c>
    </row>
    <row r="16" spans="1:6" ht="12.75">
      <c r="A16" s="13">
        <v>1996</v>
      </c>
      <c r="B16" s="14">
        <f>'33.1'!B17/'33.1'!B17*100</f>
        <v>100</v>
      </c>
      <c r="C16" s="14">
        <f>'33.1'!C17/'33.1'!B17*100</f>
        <v>60.04535530935892</v>
      </c>
      <c r="D16" s="14">
        <f>'33.1'!D17/'33.1'!B17*100</f>
        <v>36.3544103966397</v>
      </c>
      <c r="E16" s="14">
        <f>'33.1'!E17/'33.1'!B17*100</f>
        <v>1.1028732337897056</v>
      </c>
      <c r="F16" s="15">
        <f>'33.1'!F17/'33.1'!B17*100</f>
        <v>2.497361060211679</v>
      </c>
    </row>
    <row r="17" spans="1:6" ht="12.75">
      <c r="A17" s="13">
        <v>1997</v>
      </c>
      <c r="B17" s="14">
        <f>'33.1'!B18/'33.1'!B18*100</f>
        <v>100</v>
      </c>
      <c r="C17" s="14">
        <f>'33.1'!C18/'33.1'!B18*100</f>
        <v>60.94960636001056</v>
      </c>
      <c r="D17" s="14">
        <f>'33.1'!D18/'33.1'!B18*100</f>
        <v>35.40918661594338</v>
      </c>
      <c r="E17" s="14">
        <f>'33.1'!E18/'33.1'!B18*100</f>
        <v>1.129988804053111</v>
      </c>
      <c r="F17" s="15">
        <f>'33.1'!F18/'33.1'!B18*100</f>
        <v>2.511218219992932</v>
      </c>
    </row>
    <row r="18" spans="1:6" ht="12.75">
      <c r="A18" s="13">
        <v>1998</v>
      </c>
      <c r="B18" s="14">
        <f>'33.1'!B19/'33.1'!B19*100</f>
        <v>100</v>
      </c>
      <c r="C18" s="14">
        <f>'33.1'!C19/'33.1'!B19*100</f>
        <v>62.70991730463989</v>
      </c>
      <c r="D18" s="14">
        <f>'33.1'!D19/'33.1'!B19*100</f>
        <v>33.692293751224064</v>
      </c>
      <c r="E18" s="14">
        <f>'33.1'!E19/'33.1'!B19*100</f>
        <v>1.1517133929067316</v>
      </c>
      <c r="F18" s="15">
        <f>'33.1'!F19/'33.1'!B19*100</f>
        <v>2.446075551229322</v>
      </c>
    </row>
    <row r="19" spans="1:6" ht="12.75">
      <c r="A19" s="148" t="s">
        <v>184</v>
      </c>
      <c r="B19" s="14">
        <f>'33.1'!B20/'33.1'!B20*100</f>
        <v>100</v>
      </c>
      <c r="C19" s="14">
        <f>'33.1'!C20/'33.1'!B20*100</f>
        <v>62.623801289105494</v>
      </c>
      <c r="D19" s="14">
        <f>'33.1'!D20/'33.1'!B20*100</f>
        <v>33.238069248634815</v>
      </c>
      <c r="E19" s="14">
        <f>'33.1'!E20/'33.1'!B20*100</f>
        <v>1.2506933465427592</v>
      </c>
      <c r="F19" s="15">
        <f>'33.1'!F20/'33.1'!B20*100</f>
        <v>2.8874361157169433</v>
      </c>
    </row>
    <row r="20" spans="1:6" ht="12.75">
      <c r="A20" s="148" t="s">
        <v>185</v>
      </c>
      <c r="B20" s="14">
        <f>'33.1'!B21/'33.1'!B21*100</f>
        <v>100</v>
      </c>
      <c r="C20" s="14">
        <f>'33.1'!C21/'33.1'!B21*100</f>
        <v>61.9140016702451</v>
      </c>
      <c r="D20" s="14">
        <f>'33.1'!D21/'33.1'!B21*100</f>
        <v>34.05288007033771</v>
      </c>
      <c r="E20" s="14">
        <f>'33.1'!E21/'33.1'!B21*100</f>
        <v>1.2537863023364135</v>
      </c>
      <c r="F20" s="15">
        <f>'33.1'!F21/'33.1'!B21*100</f>
        <v>2.779331957080764</v>
      </c>
    </row>
    <row r="21" spans="1:6" ht="12.75">
      <c r="A21" s="13" t="s">
        <v>179</v>
      </c>
      <c r="B21" s="14">
        <f>'33.1'!B22/'33.1'!B22*100</f>
        <v>100</v>
      </c>
      <c r="C21" s="14">
        <f>'33.1'!C22/'33.1'!B22*100</f>
        <v>59.36197871014897</v>
      </c>
      <c r="D21" s="14">
        <f>'33.1'!D22/'33.1'!B22*100</f>
        <v>36.672671911366905</v>
      </c>
      <c r="E21" s="14">
        <f>'33.1'!E22/'33.1'!B22*100</f>
        <v>1.1777651320030098</v>
      </c>
      <c r="F21" s="15">
        <f>'33.1'!F22/'33.1'!B22*100</f>
        <v>2.787584246481133</v>
      </c>
    </row>
    <row r="22" spans="1:6" ht="13.5" thickBot="1">
      <c r="A22" s="16" t="s">
        <v>180</v>
      </c>
      <c r="B22" s="17">
        <f>'33.1'!B23/'33.1'!B23*100</f>
        <v>100</v>
      </c>
      <c r="C22" s="17">
        <f>'33.1'!C23/'33.1'!B23*100</f>
        <v>61.49474920547189</v>
      </c>
      <c r="D22" s="17">
        <f>'33.1'!D23/'33.1'!B23*100</f>
        <v>34.39788586430842</v>
      </c>
      <c r="E22" s="17">
        <f>'33.1'!E23/'33.1'!B23*100</f>
        <v>1.1996311688863852</v>
      </c>
      <c r="F22" s="18">
        <f>'33.1'!F23/'33.1'!B23*100</f>
        <v>2.9077337613333194</v>
      </c>
    </row>
  </sheetData>
  <mergeCells count="3">
    <mergeCell ref="A4:F4"/>
    <mergeCell ref="A3:F3"/>
    <mergeCell ref="A1:F1"/>
  </mergeCells>
  <printOptions/>
  <pageMargins left="0.11811023622047245" right="0.75" top="1" bottom="1" header="0" footer="0"/>
  <pageSetup horizontalDpi="2400" verticalDpi="2400" orientation="portrait" paperSize="9" scale="77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11.421875" style="2" customWidth="1"/>
    <col min="2" max="2" width="55.7109375" style="2" customWidth="1"/>
    <col min="3" max="12" width="9.7109375" style="2" customWidth="1"/>
    <col min="13" max="16384" width="11.421875" style="2" customWidth="1"/>
  </cols>
  <sheetData>
    <row r="1" spans="1:12" ht="18">
      <c r="A1" s="153" t="s">
        <v>211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3" spans="1:12" ht="15">
      <c r="A3" s="152" t="s">
        <v>324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4.25">
      <c r="A4" s="154" t="s">
        <v>176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4.25">
      <c r="A5" s="154" t="s">
        <v>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7" spans="1:12" ht="13.5" thickBot="1">
      <c r="A7" s="75"/>
      <c r="B7" s="76"/>
      <c r="C7" s="77">
        <v>1990</v>
      </c>
      <c r="D7" s="77" t="s">
        <v>132</v>
      </c>
      <c r="E7" s="77" t="s">
        <v>133</v>
      </c>
      <c r="F7" s="77" t="s">
        <v>134</v>
      </c>
      <c r="G7" s="77" t="s">
        <v>135</v>
      </c>
      <c r="H7" s="77" t="s">
        <v>136</v>
      </c>
      <c r="I7" s="77" t="s">
        <v>137</v>
      </c>
      <c r="J7" s="77" t="s">
        <v>138</v>
      </c>
      <c r="K7" s="77" t="s">
        <v>139</v>
      </c>
      <c r="L7" s="89" t="s">
        <v>48</v>
      </c>
    </row>
    <row r="8" spans="1:12" s="34" customFormat="1" ht="12.75">
      <c r="A8" s="27" t="s">
        <v>140</v>
      </c>
      <c r="B8" s="42"/>
      <c r="C8" s="79">
        <v>418.6722440589954</v>
      </c>
      <c r="D8" s="79">
        <v>378.02158835478946</v>
      </c>
      <c r="E8" s="79">
        <v>367.9870902599979</v>
      </c>
      <c r="F8" s="79">
        <v>310.8837281982859</v>
      </c>
      <c r="G8" s="79">
        <v>371.4747635017369</v>
      </c>
      <c r="H8" s="79">
        <v>390.87783827966297</v>
      </c>
      <c r="I8" s="79">
        <v>352.5873571093722</v>
      </c>
      <c r="J8" s="79">
        <v>389.32455603072367</v>
      </c>
      <c r="K8" s="79">
        <v>387.9034293750676</v>
      </c>
      <c r="L8" s="80">
        <v>375.0628057649081</v>
      </c>
    </row>
    <row r="9" spans="1:12" ht="12.75">
      <c r="A9" s="24"/>
      <c r="B9" s="45" t="s">
        <v>141</v>
      </c>
      <c r="C9" s="14">
        <v>346.25088649285397</v>
      </c>
      <c r="D9" s="14">
        <v>283.83998653732885</v>
      </c>
      <c r="E9" s="14">
        <v>307.4200954407222</v>
      </c>
      <c r="F9" s="14">
        <v>265.3750916543459</v>
      </c>
      <c r="G9" s="14">
        <v>287.2363059392016</v>
      </c>
      <c r="H9" s="14">
        <v>289.4047576118183</v>
      </c>
      <c r="I9" s="14">
        <v>264.8612263050978</v>
      </c>
      <c r="J9" s="14">
        <v>305.54479500190894</v>
      </c>
      <c r="K9" s="14">
        <v>302.6546704650632</v>
      </c>
      <c r="L9" s="15">
        <v>292.6357986849855</v>
      </c>
    </row>
    <row r="10" spans="1:12" ht="12.75">
      <c r="A10" s="24"/>
      <c r="B10" s="45" t="s">
        <v>142</v>
      </c>
      <c r="C10" s="14">
        <v>72.42135756614138</v>
      </c>
      <c r="D10" s="14">
        <v>94.1816018174606</v>
      </c>
      <c r="E10" s="14">
        <v>60.56699481927566</v>
      </c>
      <c r="F10" s="14">
        <v>45.50863654393999</v>
      </c>
      <c r="G10" s="14">
        <v>84.23845756253532</v>
      </c>
      <c r="H10" s="14">
        <v>101.47308066784466</v>
      </c>
      <c r="I10" s="14">
        <v>87.7261308042744</v>
      </c>
      <c r="J10" s="14">
        <v>83.77976102881473</v>
      </c>
      <c r="K10" s="14">
        <v>85.24875891000445</v>
      </c>
      <c r="L10" s="15">
        <v>82.42700707992259</v>
      </c>
    </row>
    <row r="11" spans="1:12" ht="12.75">
      <c r="A11" s="24"/>
      <c r="B11" s="45" t="s">
        <v>143</v>
      </c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2" s="34" customFormat="1" ht="12.75">
      <c r="A12" s="27" t="s">
        <v>144</v>
      </c>
      <c r="B12" s="42"/>
      <c r="C12" s="79">
        <v>173.67927590061663</v>
      </c>
      <c r="D12" s="79">
        <v>192.010145084322</v>
      </c>
      <c r="E12" s="79">
        <v>179.22060750303513</v>
      </c>
      <c r="F12" s="79">
        <v>167.6667508083613</v>
      </c>
      <c r="G12" s="79">
        <v>211.05982474487035</v>
      </c>
      <c r="H12" s="79">
        <v>267.43836620869547</v>
      </c>
      <c r="I12" s="79">
        <v>232.39755748680778</v>
      </c>
      <c r="J12" s="79">
        <v>231.9297928723272</v>
      </c>
      <c r="K12" s="79">
        <v>266.3583474571178</v>
      </c>
      <c r="L12" s="80">
        <v>257.5414998858077</v>
      </c>
    </row>
    <row r="13" spans="1:12" ht="12.75">
      <c r="A13" s="24"/>
      <c r="B13" s="45" t="s">
        <v>141</v>
      </c>
      <c r="C13" s="14">
        <v>97.27080403399324</v>
      </c>
      <c r="D13" s="14">
        <v>91.0875915040929</v>
      </c>
      <c r="E13" s="14">
        <v>97.74440157224767</v>
      </c>
      <c r="F13" s="14">
        <v>93.31374033873043</v>
      </c>
      <c r="G13" s="14">
        <v>103.32479896145108</v>
      </c>
      <c r="H13" s="14">
        <v>126.65969492625582</v>
      </c>
      <c r="I13" s="14">
        <v>120.86353419157862</v>
      </c>
      <c r="J13" s="14">
        <v>108.48589621523266</v>
      </c>
      <c r="K13" s="14">
        <v>116.38298895339753</v>
      </c>
      <c r="L13" s="15">
        <v>112.53110237640186</v>
      </c>
    </row>
    <row r="14" spans="1:12" ht="12.75">
      <c r="A14" s="24"/>
      <c r="B14" s="45" t="s">
        <v>142</v>
      </c>
      <c r="C14" s="14">
        <v>76.40847186662339</v>
      </c>
      <c r="D14" s="14">
        <v>100.9225535802291</v>
      </c>
      <c r="E14" s="14">
        <v>81.47620593078744</v>
      </c>
      <c r="F14" s="14">
        <v>74.35301046963086</v>
      </c>
      <c r="G14" s="14">
        <v>107.73502578341927</v>
      </c>
      <c r="H14" s="14">
        <v>140.77867128243963</v>
      </c>
      <c r="I14" s="14">
        <v>111.53402329522918</v>
      </c>
      <c r="J14" s="14">
        <v>123.44389665709454</v>
      </c>
      <c r="K14" s="14">
        <v>149.97535850372026</v>
      </c>
      <c r="L14" s="15">
        <v>145.01039750940583</v>
      </c>
    </row>
    <row r="15" spans="1:12" ht="12.75">
      <c r="A15" s="24"/>
      <c r="B15" s="45" t="s">
        <v>143</v>
      </c>
      <c r="C15" s="14"/>
      <c r="D15" s="14"/>
      <c r="E15" s="14"/>
      <c r="F15" s="14"/>
      <c r="G15" s="14"/>
      <c r="H15" s="14"/>
      <c r="I15" s="14"/>
      <c r="J15" s="14"/>
      <c r="K15" s="14"/>
      <c r="L15" s="15"/>
    </row>
    <row r="16" spans="1:12" s="34" customFormat="1" ht="12.75">
      <c r="A16" s="27" t="s">
        <v>145</v>
      </c>
      <c r="B16" s="42"/>
      <c r="C16" s="79">
        <v>26.487805464402054</v>
      </c>
      <c r="D16" s="79">
        <v>30.532015914800525</v>
      </c>
      <c r="E16" s="79">
        <v>33.21553496087411</v>
      </c>
      <c r="F16" s="79">
        <v>25.36751890183068</v>
      </c>
      <c r="G16" s="79">
        <v>28.85278809515224</v>
      </c>
      <c r="H16" s="79">
        <v>50.75607322731479</v>
      </c>
      <c r="I16" s="79">
        <v>47.50339571838977</v>
      </c>
      <c r="J16" s="79">
        <v>34.412185661053215</v>
      </c>
      <c r="K16" s="79">
        <v>51.240488983448124</v>
      </c>
      <c r="L16" s="80">
        <v>49.54383181277271</v>
      </c>
    </row>
    <row r="17" spans="1:12" ht="12.75">
      <c r="A17" s="24"/>
      <c r="B17" s="45" t="s">
        <v>146</v>
      </c>
      <c r="C17" s="14">
        <v>5.576791316577116</v>
      </c>
      <c r="D17" s="14">
        <v>4.799682665608886</v>
      </c>
      <c r="E17" s="14">
        <v>5.272679191758922</v>
      </c>
      <c r="F17" s="14">
        <v>3.539360282716094</v>
      </c>
      <c r="G17" s="14">
        <v>8.283148822617289</v>
      </c>
      <c r="H17" s="14">
        <v>10.007452550094358</v>
      </c>
      <c r="I17" s="14">
        <v>7.25541812412102</v>
      </c>
      <c r="J17" s="14">
        <v>5.794315363071412</v>
      </c>
      <c r="K17" s="14">
        <v>4.290024401091438</v>
      </c>
      <c r="L17" s="15">
        <v>4.148185544456866</v>
      </c>
    </row>
    <row r="18" spans="1:12" ht="12.75">
      <c r="A18" s="24"/>
      <c r="B18" s="45" t="s">
        <v>147</v>
      </c>
      <c r="C18" s="14">
        <v>20.91101414782494</v>
      </c>
      <c r="D18" s="14">
        <v>25.73233324919164</v>
      </c>
      <c r="E18" s="14">
        <v>27.94285576911519</v>
      </c>
      <c r="F18" s="14">
        <v>21.82815861911459</v>
      </c>
      <c r="G18" s="14">
        <v>20.56963927253495</v>
      </c>
      <c r="H18" s="14">
        <v>40.74862067722044</v>
      </c>
      <c r="I18" s="14">
        <v>40.24797759426875</v>
      </c>
      <c r="J18" s="14">
        <v>28.6178702979818</v>
      </c>
      <c r="K18" s="14">
        <v>46.95046458235669</v>
      </c>
      <c r="L18" s="15">
        <v>45.39564626831584</v>
      </c>
    </row>
    <row r="19" spans="1:12" s="34" customFormat="1" ht="12.75">
      <c r="A19" s="27" t="s">
        <v>148</v>
      </c>
      <c r="B19" s="42"/>
      <c r="C19" s="79">
        <v>87.14615412354406</v>
      </c>
      <c r="D19" s="79">
        <v>75.71790895868644</v>
      </c>
      <c r="E19" s="79">
        <v>74.59341531138438</v>
      </c>
      <c r="F19" s="79">
        <v>99.64480184630919</v>
      </c>
      <c r="G19" s="79">
        <v>119.80947916291035</v>
      </c>
      <c r="H19" s="79">
        <v>167.49546235861192</v>
      </c>
      <c r="I19" s="79">
        <v>181.20514947171037</v>
      </c>
      <c r="J19" s="79">
        <v>216.4496598808565</v>
      </c>
      <c r="K19" s="79">
        <v>261.00753669178897</v>
      </c>
      <c r="L19" s="80">
        <v>224.22018679456204</v>
      </c>
    </row>
    <row r="20" spans="1:12" ht="12.75">
      <c r="A20" s="24"/>
      <c r="B20" s="45" t="s">
        <v>149</v>
      </c>
      <c r="C20" s="14">
        <v>45.00378637625762</v>
      </c>
      <c r="D20" s="14">
        <v>39.61090476362194</v>
      </c>
      <c r="E20" s="14">
        <v>42.536030675657805</v>
      </c>
      <c r="F20" s="14">
        <v>51.621530657627446</v>
      </c>
      <c r="G20" s="14">
        <v>40.725181205149475</v>
      </c>
      <c r="H20" s="14">
        <v>40.22513913430216</v>
      </c>
      <c r="I20" s="14">
        <v>42.916471337732744</v>
      </c>
      <c r="J20" s="14">
        <v>61.7774331975046</v>
      </c>
      <c r="K20" s="14">
        <v>132.7527556404986</v>
      </c>
      <c r="L20" s="15">
        <v>96.12407293882899</v>
      </c>
    </row>
    <row r="21" spans="1:12" ht="12.75">
      <c r="A21" s="24"/>
      <c r="B21" s="45" t="s">
        <v>20</v>
      </c>
      <c r="C21" s="14">
        <v>0.20975322442994002</v>
      </c>
      <c r="D21" s="14">
        <v>0.44474895724399893</v>
      </c>
      <c r="E21" s="14">
        <v>0.6809467142668253</v>
      </c>
      <c r="F21" s="14">
        <v>0.6016131164881661</v>
      </c>
      <c r="G21" s="14">
        <v>28.931520680826512</v>
      </c>
      <c r="H21" s="14">
        <v>31.458175567655932</v>
      </c>
      <c r="I21" s="14">
        <v>31.56395369802748</v>
      </c>
      <c r="J21" s="14">
        <v>41.199980767612665</v>
      </c>
      <c r="K21" s="14">
        <v>36.16109528445903</v>
      </c>
      <c r="L21" s="15">
        <v>31.062108590867023</v>
      </c>
    </row>
    <row r="22" spans="1:12" ht="12.75">
      <c r="A22" s="24"/>
      <c r="B22" s="45" t="s">
        <v>150</v>
      </c>
      <c r="C22" s="14">
        <v>38.592790258795816</v>
      </c>
      <c r="D22" s="14">
        <v>35.27460243049295</v>
      </c>
      <c r="E22" s="14">
        <v>30.62817785150193</v>
      </c>
      <c r="F22" s="14">
        <v>46.74551945476182</v>
      </c>
      <c r="G22" s="14">
        <v>48.77826259420865</v>
      </c>
      <c r="H22" s="14">
        <v>94.73032586876299</v>
      </c>
      <c r="I22" s="14">
        <v>105.14586563773395</v>
      </c>
      <c r="J22" s="14">
        <v>111.62770010058652</v>
      </c>
      <c r="K22" s="14">
        <v>89.46726287067422</v>
      </c>
      <c r="L22" s="15">
        <v>94.21826355582802</v>
      </c>
    </row>
    <row r="23" spans="1:12" ht="12.75">
      <c r="A23" s="24"/>
      <c r="B23" s="45" t="s">
        <v>151</v>
      </c>
      <c r="C23" s="14">
        <v>3.3398242640606783</v>
      </c>
      <c r="D23" s="14">
        <v>0.3876528073275396</v>
      </c>
      <c r="E23" s="14">
        <v>0.7482600699578089</v>
      </c>
      <c r="F23" s="14">
        <v>0.6761386174317551</v>
      </c>
      <c r="G23" s="14">
        <v>1.37451468272571</v>
      </c>
      <c r="H23" s="14">
        <v>1.081821787890808</v>
      </c>
      <c r="I23" s="14">
        <v>1.5788587982161961</v>
      </c>
      <c r="J23" s="14">
        <v>1.8445458151527174</v>
      </c>
      <c r="K23" s="14">
        <v>2.6264228961571288</v>
      </c>
      <c r="L23" s="15">
        <v>2.81574170903802</v>
      </c>
    </row>
    <row r="24" spans="1:12" s="34" customFormat="1" ht="12.75">
      <c r="A24" s="81" t="s">
        <v>325</v>
      </c>
      <c r="B24" s="82"/>
      <c r="C24" s="83">
        <v>705.9854795475582</v>
      </c>
      <c r="D24" s="83">
        <v>676.2816583125984</v>
      </c>
      <c r="E24" s="83">
        <v>655.0166480352916</v>
      </c>
      <c r="F24" s="83">
        <v>603.5627997547871</v>
      </c>
      <c r="G24" s="83">
        <v>731.1968555046699</v>
      </c>
      <c r="H24" s="83">
        <v>876.5677400742851</v>
      </c>
      <c r="I24" s="83">
        <v>813.6934597862802</v>
      </c>
      <c r="J24" s="83">
        <v>872.1161944449606</v>
      </c>
      <c r="K24" s="83">
        <v>966.5098025074226</v>
      </c>
      <c r="L24" s="84">
        <v>906.3683242580505</v>
      </c>
    </row>
    <row r="25" spans="1:12" ht="12.75">
      <c r="A25" s="24" t="s">
        <v>152</v>
      </c>
      <c r="B25" s="45"/>
      <c r="C25" s="14">
        <v>4.820117077157934</v>
      </c>
      <c r="D25" s="14">
        <v>5.214381017633696</v>
      </c>
      <c r="E25" s="14">
        <v>5.435553472046927</v>
      </c>
      <c r="F25" s="14">
        <v>5.782938468380753</v>
      </c>
      <c r="G25" s="14">
        <v>4.543050497037011</v>
      </c>
      <c r="H25" s="14">
        <v>5.199956727128485</v>
      </c>
      <c r="I25" s="14">
        <v>5.3628310074164895</v>
      </c>
      <c r="J25" s="14">
        <v>6.398131573569892</v>
      </c>
      <c r="K25" s="14">
        <v>17.635498178933325</v>
      </c>
      <c r="L25" s="15">
        <v>14.474775521979014</v>
      </c>
    </row>
    <row r="26" spans="1:12" ht="12.75">
      <c r="A26" s="24" t="s">
        <v>153</v>
      </c>
      <c r="B26" s="45"/>
      <c r="C26" s="14">
        <v>710.8055966247161</v>
      </c>
      <c r="D26" s="14">
        <v>681.4960393302322</v>
      </c>
      <c r="E26" s="14">
        <v>660.4522015073385</v>
      </c>
      <c r="F26" s="14">
        <v>609.3457382231678</v>
      </c>
      <c r="G26" s="14">
        <v>735.7399060017069</v>
      </c>
      <c r="H26" s="14">
        <v>881.7676968014135</v>
      </c>
      <c r="I26" s="14">
        <v>819.0562907936967</v>
      </c>
      <c r="J26" s="14">
        <v>878.5143260185305</v>
      </c>
      <c r="K26" s="14">
        <v>984.1453006863559</v>
      </c>
      <c r="L26" s="15">
        <v>920.8430997800295</v>
      </c>
    </row>
    <row r="27" spans="1:12" ht="12.75">
      <c r="A27" s="24" t="s">
        <v>154</v>
      </c>
      <c r="B27" s="45"/>
      <c r="C27" s="14"/>
      <c r="D27" s="14"/>
      <c r="E27" s="14"/>
      <c r="F27" s="14"/>
      <c r="G27" s="14"/>
      <c r="H27" s="14"/>
      <c r="I27" s="14"/>
      <c r="J27" s="14"/>
      <c r="K27" s="14"/>
      <c r="L27" s="15"/>
    </row>
    <row r="28" spans="1:12" ht="12.75">
      <c r="A28" s="24" t="s">
        <v>155</v>
      </c>
      <c r="B28" s="45"/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5">
        <v>0</v>
      </c>
    </row>
    <row r="29" spans="1:12" ht="12.75">
      <c r="A29" s="24"/>
      <c r="B29" s="45" t="s">
        <v>156</v>
      </c>
      <c r="C29" s="14"/>
      <c r="D29" s="14"/>
      <c r="E29" s="14"/>
      <c r="F29" s="14"/>
      <c r="G29" s="14"/>
      <c r="H29" s="14"/>
      <c r="I29" s="14"/>
      <c r="J29" s="14"/>
      <c r="K29" s="14"/>
      <c r="L29" s="15"/>
    </row>
    <row r="30" spans="1:12" ht="12.75">
      <c r="A30" s="24"/>
      <c r="B30" s="45" t="s">
        <v>157</v>
      </c>
      <c r="C30" s="14"/>
      <c r="D30" s="14"/>
      <c r="E30" s="14"/>
      <c r="F30" s="14"/>
      <c r="G30" s="14"/>
      <c r="H30" s="14"/>
      <c r="I30" s="14"/>
      <c r="J30" s="14"/>
      <c r="K30" s="14"/>
      <c r="L30" s="15"/>
    </row>
    <row r="31" spans="1:12" s="34" customFormat="1" ht="12.75">
      <c r="A31" s="81" t="s">
        <v>326</v>
      </c>
      <c r="B31" s="82"/>
      <c r="C31" s="83">
        <v>710.8055966247161</v>
      </c>
      <c r="D31" s="83">
        <v>681.4960393302322</v>
      </c>
      <c r="E31" s="83">
        <v>660.4522015073385</v>
      </c>
      <c r="F31" s="83">
        <v>609.3457382231678</v>
      </c>
      <c r="G31" s="83">
        <v>735.7399060017069</v>
      </c>
      <c r="H31" s="83">
        <v>881.7676968014135</v>
      </c>
      <c r="I31" s="83">
        <v>819.0562907936967</v>
      </c>
      <c r="J31" s="83">
        <v>878.5143260185305</v>
      </c>
      <c r="K31" s="83">
        <v>984.1453006863559</v>
      </c>
      <c r="L31" s="84">
        <v>920.8430997800295</v>
      </c>
    </row>
    <row r="32" spans="1:12" ht="12.75">
      <c r="A32" s="24" t="s">
        <v>158</v>
      </c>
      <c r="B32" s="45"/>
      <c r="C32" s="14">
        <v>54.71554097099515</v>
      </c>
      <c r="D32" s="14">
        <v>55.94220667604246</v>
      </c>
      <c r="E32" s="14">
        <v>60.545959395622226</v>
      </c>
      <c r="F32" s="14">
        <v>61.49615953265299</v>
      </c>
      <c r="G32" s="14">
        <v>87.42382171576936</v>
      </c>
      <c r="H32" s="14">
        <v>115.42377363480101</v>
      </c>
      <c r="I32" s="14">
        <v>108.0637794045172</v>
      </c>
      <c r="J32" s="14">
        <v>124.60904162609836</v>
      </c>
      <c r="K32" s="14">
        <v>132.37351700263244</v>
      </c>
      <c r="L32" s="15">
        <v>121.06246919812965</v>
      </c>
    </row>
    <row r="33" spans="1:12" ht="12.75">
      <c r="A33" s="24"/>
      <c r="B33" s="45" t="s">
        <v>20</v>
      </c>
      <c r="C33" s="14">
        <v>0.22297549072638326</v>
      </c>
      <c r="D33" s="14">
        <v>0.433329727260707</v>
      </c>
      <c r="E33" s="14">
        <v>0.7861238325339873</v>
      </c>
      <c r="F33" s="14">
        <v>0.5944009712355607</v>
      </c>
      <c r="G33" s="14">
        <v>21.323909463536594</v>
      </c>
      <c r="H33" s="14">
        <v>39.41557582969721</v>
      </c>
      <c r="I33" s="14">
        <v>32.32964311901242</v>
      </c>
      <c r="J33" s="14">
        <v>48.56899017946221</v>
      </c>
      <c r="K33" s="14">
        <v>44.27355666943132</v>
      </c>
      <c r="L33" s="15">
        <v>43.10218407798733</v>
      </c>
    </row>
    <row r="34" spans="1:12" ht="12.75">
      <c r="A34" s="24"/>
      <c r="B34" s="45" t="s">
        <v>159</v>
      </c>
      <c r="C34" s="14">
        <v>15.67259264601589</v>
      </c>
      <c r="D34" s="14">
        <v>16.890243169497435</v>
      </c>
      <c r="E34" s="14">
        <v>17.666149796256896</v>
      </c>
      <c r="F34" s="14">
        <v>18.714314906302214</v>
      </c>
      <c r="G34" s="14">
        <v>19.925354296635536</v>
      </c>
      <c r="H34" s="14">
        <v>24.40890459533855</v>
      </c>
      <c r="I34" s="14">
        <v>24.05671150216965</v>
      </c>
      <c r="J34" s="14">
        <v>22.675585686295722</v>
      </c>
      <c r="K34" s="14">
        <v>22.034906783022613</v>
      </c>
      <c r="L34" s="15">
        <v>21.73259769451757</v>
      </c>
    </row>
    <row r="35" spans="1:12" ht="12.75">
      <c r="A35" s="24"/>
      <c r="B35" s="45" t="s">
        <v>23</v>
      </c>
      <c r="C35" s="14">
        <v>0.12741456612936183</v>
      </c>
      <c r="D35" s="14">
        <v>0.14183885663457263</v>
      </c>
      <c r="E35" s="14">
        <v>0.12801557823374562</v>
      </c>
      <c r="F35" s="14">
        <v>0.19773298234226436</v>
      </c>
      <c r="G35" s="14">
        <v>0.12621254192059428</v>
      </c>
      <c r="H35" s="14">
        <v>0.32875362109792894</v>
      </c>
      <c r="I35" s="14">
        <v>0.2656473501376318</v>
      </c>
      <c r="J35" s="14">
        <v>0.311925282175183</v>
      </c>
      <c r="K35" s="14">
        <v>0.23980382964912914</v>
      </c>
      <c r="L35" s="15">
        <v>0.19893500655103194</v>
      </c>
    </row>
    <row r="36" spans="1:12" ht="12.75">
      <c r="A36" s="24"/>
      <c r="B36" s="45" t="s">
        <v>160</v>
      </c>
      <c r="C36" s="14">
        <v>4.5670909812123615</v>
      </c>
      <c r="D36" s="14">
        <v>4.532833291262486</v>
      </c>
      <c r="E36" s="14">
        <v>3.844674431743056</v>
      </c>
      <c r="F36" s="14">
        <v>2.6979433365787986</v>
      </c>
      <c r="G36" s="14">
        <v>1.8835719351387736</v>
      </c>
      <c r="H36" s="14">
        <v>1.750147247965574</v>
      </c>
      <c r="I36" s="14">
        <v>1.9803348839445627</v>
      </c>
      <c r="J36" s="14">
        <v>2.4581395069296694</v>
      </c>
      <c r="K36" s="14">
        <v>3.5111127138100566</v>
      </c>
      <c r="L36" s="15">
        <v>1.8150565552390225</v>
      </c>
    </row>
    <row r="37" spans="1:12" ht="12.75">
      <c r="A37" s="24"/>
      <c r="B37" s="45" t="s">
        <v>161</v>
      </c>
      <c r="C37" s="14">
        <v>29.305350209753225</v>
      </c>
      <c r="D37" s="14">
        <v>28.729580613753562</v>
      </c>
      <c r="E37" s="14">
        <v>32.685442284807614</v>
      </c>
      <c r="F37" s="14">
        <v>33.5088288678134</v>
      </c>
      <c r="G37" s="14">
        <v>39.621722981500845</v>
      </c>
      <c r="H37" s="14">
        <v>44.32043561357326</v>
      </c>
      <c r="I37" s="14">
        <v>44.068611541836454</v>
      </c>
      <c r="J37" s="14">
        <v>44.19602610796582</v>
      </c>
      <c r="K37" s="14">
        <v>44.67863882778599</v>
      </c>
      <c r="L37" s="15">
        <v>39.73892034185569</v>
      </c>
    </row>
    <row r="38" spans="1:12" ht="12.75">
      <c r="A38" s="24"/>
      <c r="B38" s="45" t="s">
        <v>162</v>
      </c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spans="1:12" ht="12.75">
      <c r="A39" s="24"/>
      <c r="B39" s="45" t="s">
        <v>163</v>
      </c>
      <c r="C39" s="14">
        <v>4.820117077157934</v>
      </c>
      <c r="D39" s="14">
        <v>5.214381017633696</v>
      </c>
      <c r="E39" s="14">
        <v>5.435553472046927</v>
      </c>
      <c r="F39" s="14">
        <v>5.782938468380753</v>
      </c>
      <c r="G39" s="14">
        <v>4.543050497037011</v>
      </c>
      <c r="H39" s="14">
        <v>5.199956727128485</v>
      </c>
      <c r="I39" s="14">
        <v>5.3628310074164895</v>
      </c>
      <c r="J39" s="14">
        <v>6.398374863269746</v>
      </c>
      <c r="K39" s="14">
        <v>17.635498178933325</v>
      </c>
      <c r="L39" s="15">
        <v>14.474775521979014</v>
      </c>
    </row>
    <row r="40" spans="1:12" ht="12.75">
      <c r="A40" s="24"/>
      <c r="B40" s="45" t="s">
        <v>164</v>
      </c>
      <c r="C40" s="14"/>
      <c r="D40" s="14"/>
      <c r="E40" s="14"/>
      <c r="F40" s="14"/>
      <c r="G40" s="14"/>
      <c r="H40" s="14"/>
      <c r="I40" s="14"/>
      <c r="J40" s="14"/>
      <c r="K40" s="14"/>
      <c r="L40" s="15"/>
    </row>
    <row r="41" spans="1:12" s="34" customFormat="1" ht="12.75">
      <c r="A41" s="81" t="s">
        <v>327</v>
      </c>
      <c r="B41" s="82"/>
      <c r="C41" s="83">
        <v>656.090055653721</v>
      </c>
      <c r="D41" s="83">
        <v>625.5538326541897</v>
      </c>
      <c r="E41" s="83">
        <v>599.9062421117162</v>
      </c>
      <c r="F41" s="83">
        <v>547.8495786905148</v>
      </c>
      <c r="G41" s="83">
        <v>648.3160842859376</v>
      </c>
      <c r="H41" s="83">
        <v>766.3439231666125</v>
      </c>
      <c r="I41" s="83">
        <v>710.9925113891795</v>
      </c>
      <c r="J41" s="83">
        <v>753.9052843924321</v>
      </c>
      <c r="K41" s="83">
        <v>851.7717836837235</v>
      </c>
      <c r="L41" s="84">
        <v>799.7806305818999</v>
      </c>
    </row>
    <row r="42" spans="1:12" ht="12.75">
      <c r="A42" s="24" t="s">
        <v>165</v>
      </c>
      <c r="B42" s="45"/>
      <c r="C42" s="14">
        <v>12.510667964852813</v>
      </c>
      <c r="D42" s="14">
        <v>11.263567848256464</v>
      </c>
      <c r="E42" s="14">
        <v>11.988989458247689</v>
      </c>
      <c r="F42" s="14">
        <v>11.84474655319558</v>
      </c>
      <c r="G42" s="14">
        <v>13.984349644801847</v>
      </c>
      <c r="H42" s="14">
        <v>16.664863630353516</v>
      </c>
      <c r="I42" s="14">
        <v>17.270082819467984</v>
      </c>
      <c r="J42" s="14">
        <v>17.198562379046315</v>
      </c>
      <c r="K42" s="14">
        <v>18.71671895471975</v>
      </c>
      <c r="L42" s="15">
        <v>15.1941870109264</v>
      </c>
    </row>
    <row r="43" spans="1:12" ht="12.75">
      <c r="A43" s="24"/>
      <c r="B43" s="45" t="s">
        <v>166</v>
      </c>
      <c r="C43" s="14">
        <v>12.510667964852813</v>
      </c>
      <c r="D43" s="14">
        <v>11.263567848256464</v>
      </c>
      <c r="E43" s="14">
        <v>11.988989458247689</v>
      </c>
      <c r="F43" s="14">
        <v>11.84474655319558</v>
      </c>
      <c r="G43" s="14">
        <v>13.984349644801847</v>
      </c>
      <c r="H43" s="14">
        <v>16.664863630353516</v>
      </c>
      <c r="I43" s="14">
        <v>17.270082819467984</v>
      </c>
      <c r="J43" s="14">
        <v>17.198562379046315</v>
      </c>
      <c r="K43" s="14">
        <v>18.71671895471975</v>
      </c>
      <c r="L43" s="15">
        <v>15.1941870109264</v>
      </c>
    </row>
    <row r="44" spans="1:12" ht="12.75">
      <c r="A44" s="24"/>
      <c r="B44" s="45" t="s">
        <v>167</v>
      </c>
      <c r="C44" s="14"/>
      <c r="D44" s="14"/>
      <c r="E44" s="14"/>
      <c r="F44" s="14"/>
      <c r="G44" s="14"/>
      <c r="H44" s="14"/>
      <c r="I44" s="14"/>
      <c r="J44" s="14"/>
      <c r="K44" s="14"/>
      <c r="L44" s="15"/>
    </row>
    <row r="45" spans="1:12" s="34" customFormat="1" ht="12.75">
      <c r="A45" s="81" t="s">
        <v>328</v>
      </c>
      <c r="B45" s="82"/>
      <c r="C45" s="83">
        <v>643.5793876888682</v>
      </c>
      <c r="D45" s="83">
        <v>614.2902648059332</v>
      </c>
      <c r="E45" s="83">
        <v>587.9172526534685</v>
      </c>
      <c r="F45" s="83">
        <v>536.0048321373192</v>
      </c>
      <c r="G45" s="83">
        <v>634.3317346411358</v>
      </c>
      <c r="H45" s="83">
        <v>749.679059536259</v>
      </c>
      <c r="I45" s="83">
        <v>693.7224285697115</v>
      </c>
      <c r="J45" s="83">
        <v>736.7067220133858</v>
      </c>
      <c r="K45" s="83">
        <v>833.0550647290037</v>
      </c>
      <c r="L45" s="84">
        <v>784.5864435709735</v>
      </c>
    </row>
    <row r="46" spans="1:12" ht="12.75">
      <c r="A46" s="24" t="s">
        <v>168</v>
      </c>
      <c r="B46" s="45"/>
      <c r="C46" s="14">
        <v>201.00429122642532</v>
      </c>
      <c r="D46" s="14">
        <v>243.65331217770728</v>
      </c>
      <c r="E46" s="14">
        <v>226.59538663108677</v>
      </c>
      <c r="F46" s="14">
        <v>242.522207397257</v>
      </c>
      <c r="G46" s="14">
        <v>284.30516990612193</v>
      </c>
      <c r="H46" s="14">
        <v>269.22217013450654</v>
      </c>
      <c r="I46" s="14">
        <v>358.15633526859233</v>
      </c>
      <c r="J46" s="14">
        <v>330.2976211940909</v>
      </c>
      <c r="K46" s="14">
        <v>332.10185953145094</v>
      </c>
      <c r="L46" s="15">
        <v>354.42344908826465</v>
      </c>
    </row>
    <row r="47" spans="1:12" ht="12.75">
      <c r="A47" s="24" t="s">
        <v>169</v>
      </c>
      <c r="B47" s="45"/>
      <c r="C47" s="14">
        <v>1.7597634416357146</v>
      </c>
      <c r="D47" s="14">
        <v>2.4118615748921184</v>
      </c>
      <c r="E47" s="14">
        <v>2.730397990215523</v>
      </c>
      <c r="F47" s="14">
        <v>3.063959708148522</v>
      </c>
      <c r="G47" s="14">
        <v>3.3115766951546406</v>
      </c>
      <c r="H47" s="14">
        <v>3.5141177743319756</v>
      </c>
      <c r="I47" s="14">
        <v>3.785775245513445</v>
      </c>
      <c r="J47" s="14">
        <v>4.05202360775546</v>
      </c>
      <c r="K47" s="14">
        <v>4.222110033296071</v>
      </c>
      <c r="L47" s="15">
        <v>4.288221364778287</v>
      </c>
    </row>
    <row r="48" spans="1:12" ht="12.75">
      <c r="A48" s="24" t="s">
        <v>170</v>
      </c>
      <c r="B48" s="45"/>
      <c r="C48" s="14">
        <v>9.37037971944755</v>
      </c>
      <c r="D48" s="14">
        <v>8.180976764872044</v>
      </c>
      <c r="E48" s="14">
        <v>8.92863582272547</v>
      </c>
      <c r="F48" s="14">
        <v>8.046350053490077</v>
      </c>
      <c r="G48" s="14">
        <v>0.37443054103109635</v>
      </c>
      <c r="H48" s="14">
        <v>1.002488190112149</v>
      </c>
      <c r="I48" s="14">
        <v>14.15323404613369</v>
      </c>
      <c r="J48" s="14">
        <v>22.675585686295722</v>
      </c>
      <c r="K48" s="14">
        <v>96.3680838532088</v>
      </c>
      <c r="L48" s="15">
        <v>100.22477852703953</v>
      </c>
    </row>
    <row r="49" spans="1:12" s="34" customFormat="1" ht="12.75">
      <c r="A49" s="81" t="s">
        <v>171</v>
      </c>
      <c r="B49" s="82"/>
      <c r="C49" s="83">
        <v>651.19000396668</v>
      </c>
      <c r="D49" s="83">
        <v>620.0593799959132</v>
      </c>
      <c r="E49" s="83">
        <v>594.1154904859784</v>
      </c>
      <c r="F49" s="83">
        <v>540.9872224826607</v>
      </c>
      <c r="G49" s="83">
        <v>631.3945884870122</v>
      </c>
      <c r="H49" s="83">
        <v>747.1674299520391</v>
      </c>
      <c r="I49" s="83">
        <v>704.0898873703317</v>
      </c>
      <c r="J49" s="83">
        <v>755.330284091926</v>
      </c>
      <c r="K49" s="83">
        <v>925.2010385489164</v>
      </c>
      <c r="L49" s="84">
        <v>880.5230007332348</v>
      </c>
    </row>
    <row r="50" spans="1:12" s="34" customFormat="1" ht="12.75">
      <c r="A50" s="81" t="s">
        <v>329</v>
      </c>
      <c r="B50" s="82"/>
      <c r="C50" s="83">
        <v>450.18571274025476</v>
      </c>
      <c r="D50" s="83">
        <v>376.40606781820594</v>
      </c>
      <c r="E50" s="83">
        <v>367.5201038548917</v>
      </c>
      <c r="F50" s="83">
        <v>298.46501508540376</v>
      </c>
      <c r="G50" s="83">
        <v>347.08941858089025</v>
      </c>
      <c r="H50" s="83">
        <v>477.9452598175327</v>
      </c>
      <c r="I50" s="83">
        <v>345.93355210173945</v>
      </c>
      <c r="J50" s="83">
        <v>425.0326628978352</v>
      </c>
      <c r="K50" s="83">
        <v>593.0991790174654</v>
      </c>
      <c r="L50" s="84">
        <v>526.0995516449701</v>
      </c>
    </row>
    <row r="51" spans="1:12" ht="12.75">
      <c r="A51" s="24" t="s">
        <v>172</v>
      </c>
      <c r="B51" s="45"/>
      <c r="C51" s="14"/>
      <c r="D51" s="14"/>
      <c r="E51" s="14"/>
      <c r="F51" s="14"/>
      <c r="G51" s="14"/>
      <c r="H51" s="14"/>
      <c r="I51" s="14"/>
      <c r="J51" s="14"/>
      <c r="K51" s="14"/>
      <c r="L51" s="15"/>
    </row>
    <row r="52" spans="1:12" ht="12.75">
      <c r="A52" s="24" t="s">
        <v>173</v>
      </c>
      <c r="B52" s="45"/>
      <c r="C52" s="14">
        <v>1.3913430216484561</v>
      </c>
      <c r="D52" s="14">
        <v>1.5470051566838554</v>
      </c>
      <c r="E52" s="14">
        <v>1.6437681054896447</v>
      </c>
      <c r="F52" s="14">
        <v>1.5878739797819528</v>
      </c>
      <c r="G52" s="14">
        <v>1.1377159135985</v>
      </c>
      <c r="H52" s="14">
        <v>1.1845948577404348</v>
      </c>
      <c r="I52" s="14">
        <v>1.151539191999327</v>
      </c>
      <c r="J52" s="14">
        <v>0.8762756481915547</v>
      </c>
      <c r="K52" s="14">
        <v>0.9538062096570624</v>
      </c>
      <c r="L52" s="15">
        <v>0.916543459185268</v>
      </c>
    </row>
    <row r="53" spans="1:12" ht="12.75">
      <c r="A53" s="24" t="s">
        <v>174</v>
      </c>
      <c r="B53" s="45"/>
      <c r="C53" s="14"/>
      <c r="D53" s="14"/>
      <c r="E53" s="14"/>
      <c r="F53" s="14"/>
      <c r="G53" s="14"/>
      <c r="H53" s="14"/>
      <c r="I53" s="14"/>
      <c r="J53" s="14"/>
      <c r="K53" s="14"/>
      <c r="L53" s="15"/>
    </row>
    <row r="54" spans="1:12" s="34" customFormat="1" ht="13.5" thickBot="1">
      <c r="A54" s="85" t="s">
        <v>175</v>
      </c>
      <c r="B54" s="86"/>
      <c r="C54" s="87">
        <v>448.7943697186063</v>
      </c>
      <c r="D54" s="87">
        <v>374.8590626615221</v>
      </c>
      <c r="E54" s="87">
        <v>365.8763357494021</v>
      </c>
      <c r="F54" s="87">
        <v>296.87714110562183</v>
      </c>
      <c r="G54" s="87">
        <v>345.9517026672917</v>
      </c>
      <c r="H54" s="87">
        <v>476.7606649597923</v>
      </c>
      <c r="I54" s="87">
        <v>344.7820129097401</v>
      </c>
      <c r="J54" s="87">
        <v>424.15638724964367</v>
      </c>
      <c r="K54" s="87">
        <v>592.1453728078084</v>
      </c>
      <c r="L54" s="88">
        <v>525.1830081857848</v>
      </c>
    </row>
  </sheetData>
  <mergeCells count="4">
    <mergeCell ref="A3:L3"/>
    <mergeCell ref="A4:L4"/>
    <mergeCell ref="A5:L5"/>
    <mergeCell ref="A1:L1"/>
  </mergeCells>
  <printOptions/>
  <pageMargins left="0.11811023622047245" right="0.75" top="1" bottom="1" header="0" footer="0"/>
  <pageSetup horizontalDpi="300" verticalDpi="300" orientation="portrait" paperSize="9" scale="61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11.421875" style="2" customWidth="1"/>
    <col min="2" max="2" width="55.7109375" style="2" customWidth="1"/>
    <col min="3" max="11" width="9.7109375" style="2" customWidth="1"/>
    <col min="12" max="16384" width="11.421875" style="2" customWidth="1"/>
  </cols>
  <sheetData>
    <row r="1" spans="1:12" ht="18">
      <c r="A1" s="153" t="s">
        <v>211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"/>
    </row>
    <row r="3" spans="1:11" ht="15">
      <c r="A3" s="152" t="s">
        <v>330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4.25">
      <c r="A4" s="154" t="s">
        <v>177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ht="14.25">
      <c r="A5" s="154" t="s">
        <v>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7" spans="1:11" ht="13.5" thickBot="1">
      <c r="A7" s="75"/>
      <c r="B7" s="76"/>
      <c r="C7" s="77">
        <v>1990</v>
      </c>
      <c r="D7" s="77" t="s">
        <v>132</v>
      </c>
      <c r="E7" s="77" t="s">
        <v>133</v>
      </c>
      <c r="F7" s="77" t="s">
        <v>134</v>
      </c>
      <c r="G7" s="77" t="s">
        <v>135</v>
      </c>
      <c r="H7" s="77" t="s">
        <v>136</v>
      </c>
      <c r="I7" s="77" t="s">
        <v>137</v>
      </c>
      <c r="J7" s="77" t="s">
        <v>138</v>
      </c>
      <c r="K7" s="78" t="s">
        <v>139</v>
      </c>
    </row>
    <row r="8" spans="1:11" s="34" customFormat="1" ht="12.75">
      <c r="A8" s="27" t="s">
        <v>140</v>
      </c>
      <c r="B8" s="42"/>
      <c r="C8" s="79">
        <v>459.5554087350153</v>
      </c>
      <c r="D8" s="79">
        <v>371.56432564761</v>
      </c>
      <c r="E8" s="79">
        <v>374.32129237733494</v>
      </c>
      <c r="F8" s="79">
        <v>371.9917370913255</v>
      </c>
      <c r="G8" s="79">
        <v>420.7343406968786</v>
      </c>
      <c r="H8" s="79">
        <v>390.87783827966297</v>
      </c>
      <c r="I8" s="79">
        <v>377.7573108391547</v>
      </c>
      <c r="J8" s="79">
        <v>396.0884225624517</v>
      </c>
      <c r="K8" s="80">
        <v>373.6918539978739</v>
      </c>
    </row>
    <row r="9" spans="1:11" ht="12.75">
      <c r="A9" s="24"/>
      <c r="B9" s="45" t="s">
        <v>141</v>
      </c>
      <c r="C9" s="14">
        <v>377.5132131379554</v>
      </c>
      <c r="D9" s="14">
        <v>286.67684224401137</v>
      </c>
      <c r="E9" s="14">
        <v>298.0622685028738</v>
      </c>
      <c r="F9" s="14">
        <v>303.42636055208516</v>
      </c>
      <c r="G9" s="14">
        <v>338.5144422719875</v>
      </c>
      <c r="H9" s="14">
        <v>289.4047576118183</v>
      </c>
      <c r="I9" s="14">
        <v>278.9511342962711</v>
      </c>
      <c r="J9" s="14">
        <v>300.0621718664448</v>
      </c>
      <c r="K9" s="15">
        <v>276.1622782296398</v>
      </c>
    </row>
    <row r="10" spans="1:11" ht="12.75">
      <c r="A10" s="24"/>
      <c r="B10" s="45" t="s">
        <v>142</v>
      </c>
      <c r="C10" s="14">
        <v>82.0421955970599</v>
      </c>
      <c r="D10" s="14">
        <v>84.88748340359865</v>
      </c>
      <c r="E10" s="14">
        <v>76.25902387446116</v>
      </c>
      <c r="F10" s="14">
        <v>68.5653765392403</v>
      </c>
      <c r="G10" s="14">
        <v>82.2198984248911</v>
      </c>
      <c r="H10" s="14">
        <v>101.47308066784466</v>
      </c>
      <c r="I10" s="14">
        <v>98.80617654288359</v>
      </c>
      <c r="J10" s="14">
        <v>96.02625069600688</v>
      </c>
      <c r="K10" s="15">
        <v>97.52957576823411</v>
      </c>
    </row>
    <row r="11" spans="1:11" ht="12.75">
      <c r="A11" s="24"/>
      <c r="B11" s="45" t="s">
        <v>143</v>
      </c>
      <c r="C11" s="14"/>
      <c r="D11" s="14"/>
      <c r="E11" s="14"/>
      <c r="F11" s="14"/>
      <c r="G11" s="14"/>
      <c r="H11" s="14"/>
      <c r="I11" s="14"/>
      <c r="J11" s="14"/>
      <c r="K11" s="15"/>
    </row>
    <row r="12" spans="1:11" s="34" customFormat="1" ht="12.75">
      <c r="A12" s="27" t="s">
        <v>144</v>
      </c>
      <c r="B12" s="42"/>
      <c r="C12" s="79">
        <v>105.75911372776929</v>
      </c>
      <c r="D12" s="79">
        <v>137.9369768955058</v>
      </c>
      <c r="E12" s="79">
        <v>115.54532355443492</v>
      </c>
      <c r="F12" s="79">
        <v>116.48617728734537</v>
      </c>
      <c r="G12" s="79">
        <v>139.61071492434388</v>
      </c>
      <c r="H12" s="79">
        <v>267.43836620869547</v>
      </c>
      <c r="I12" s="79">
        <v>127.45698102706537</v>
      </c>
      <c r="J12" s="79">
        <v>147.55015615060165</v>
      </c>
      <c r="K12" s="80">
        <v>161.52819794909382</v>
      </c>
    </row>
    <row r="13" spans="1:11" ht="12.75">
      <c r="A13" s="24"/>
      <c r="B13" s="45" t="s">
        <v>141</v>
      </c>
      <c r="C13" s="14"/>
      <c r="D13" s="14"/>
      <c r="E13" s="14"/>
      <c r="F13" s="14"/>
      <c r="G13" s="14"/>
      <c r="H13" s="14">
        <v>126.65969492625582</v>
      </c>
      <c r="I13" s="14"/>
      <c r="J13" s="14"/>
      <c r="K13" s="15"/>
    </row>
    <row r="14" spans="1:11" ht="12.75">
      <c r="A14" s="24"/>
      <c r="B14" s="45" t="s">
        <v>142</v>
      </c>
      <c r="C14" s="14">
        <v>105.75911372776929</v>
      </c>
      <c r="D14" s="14">
        <v>137.9369768955058</v>
      </c>
      <c r="E14" s="14">
        <v>115.54532355443492</v>
      </c>
      <c r="F14" s="14">
        <v>116.48617728734537</v>
      </c>
      <c r="G14" s="14">
        <v>139.61071492434388</v>
      </c>
      <c r="H14" s="14">
        <v>140.77867128243963</v>
      </c>
      <c r="I14" s="14">
        <v>127.45698102706537</v>
      </c>
      <c r="J14" s="14">
        <v>147.55015615060165</v>
      </c>
      <c r="K14" s="15">
        <v>161.52819794909382</v>
      </c>
    </row>
    <row r="15" spans="1:11" ht="12.75">
      <c r="A15" s="24"/>
      <c r="B15" s="45" t="s">
        <v>143</v>
      </c>
      <c r="C15" s="14"/>
      <c r="D15" s="14"/>
      <c r="E15" s="14"/>
      <c r="F15" s="14"/>
      <c r="G15" s="14"/>
      <c r="H15" s="14"/>
      <c r="I15" s="14"/>
      <c r="J15" s="14"/>
      <c r="K15" s="15"/>
    </row>
    <row r="16" spans="1:11" s="34" customFormat="1" ht="12.75">
      <c r="A16" s="27" t="s">
        <v>145</v>
      </c>
      <c r="B16" s="42"/>
      <c r="C16" s="79">
        <v>31.546675773222983</v>
      </c>
      <c r="D16" s="79">
        <v>37.327871093732526</v>
      </c>
      <c r="E16" s="79">
        <v>37.78135410729735</v>
      </c>
      <c r="F16" s="79">
        <v>40.714049479781806</v>
      </c>
      <c r="G16" s="79">
        <v>39.04216696715682</v>
      </c>
      <c r="H16" s="79">
        <v>50.75607322731479</v>
      </c>
      <c r="I16" s="79">
        <v>54.30180934410082</v>
      </c>
      <c r="J16" s="79">
        <v>33.119506289824045</v>
      </c>
      <c r="K16" s="80">
        <v>28.782787561541</v>
      </c>
    </row>
    <row r="17" spans="1:11" ht="12.75">
      <c r="A17" s="24"/>
      <c r="B17" s="45" t="s">
        <v>146</v>
      </c>
      <c r="C17" s="14">
        <v>4.370253775052972</v>
      </c>
      <c r="D17" s="14">
        <v>4.221423061299686</v>
      </c>
      <c r="E17" s="14">
        <v>3.775872886582571</v>
      </c>
      <c r="F17" s="14">
        <v>2.86404927320801</v>
      </c>
      <c r="G17" s="14">
        <v>5.729511496230133</v>
      </c>
      <c r="H17" s="14">
        <v>10.007452550094358</v>
      </c>
      <c r="I17" s="14">
        <v>6.95689390142337</v>
      </c>
      <c r="J17" s="14">
        <v>5.102632762035123</v>
      </c>
      <c r="K17" s="15">
        <v>4.290186618919876</v>
      </c>
    </row>
    <row r="18" spans="1:11" ht="12.75">
      <c r="A18" s="24"/>
      <c r="B18" s="45" t="s">
        <v>147</v>
      </c>
      <c r="C18" s="14">
        <v>27.17642199817001</v>
      </c>
      <c r="D18" s="14">
        <v>33.10644803243284</v>
      </c>
      <c r="E18" s="14">
        <v>34.005481220714785</v>
      </c>
      <c r="F18" s="14">
        <v>37.850000206573796</v>
      </c>
      <c r="G18" s="14">
        <v>33.312655470926686</v>
      </c>
      <c r="H18" s="14">
        <v>40.74862067722044</v>
      </c>
      <c r="I18" s="14">
        <v>47.34491544267745</v>
      </c>
      <c r="J18" s="14">
        <v>28.01687352778892</v>
      </c>
      <c r="K18" s="15">
        <v>24.492600942621124</v>
      </c>
    </row>
    <row r="19" spans="1:11" s="34" customFormat="1" ht="12.75">
      <c r="A19" s="27" t="s">
        <v>148</v>
      </c>
      <c r="B19" s="42"/>
      <c r="C19" s="79">
        <v>88.62148814524659</v>
      </c>
      <c r="D19" s="79">
        <v>89.33931782446105</v>
      </c>
      <c r="E19" s="79">
        <v>82.84407226943917</v>
      </c>
      <c r="F19" s="79">
        <v>109.7828457600487</v>
      </c>
      <c r="G19" s="79">
        <v>117.20004977140188</v>
      </c>
      <c r="H19" s="79">
        <v>167.49546235861192</v>
      </c>
      <c r="I19" s="79">
        <v>187.32233946039312</v>
      </c>
      <c r="J19" s="79">
        <v>220.3905542829571</v>
      </c>
      <c r="K19" s="80">
        <v>227.03925479915534</v>
      </c>
    </row>
    <row r="20" spans="1:11" ht="12.75">
      <c r="A20" s="24"/>
      <c r="B20" s="45" t="s">
        <v>149</v>
      </c>
      <c r="C20" s="14">
        <v>51.60904028882248</v>
      </c>
      <c r="D20" s="14">
        <v>50.859165344454965</v>
      </c>
      <c r="E20" s="14">
        <v>50.43115767859814</v>
      </c>
      <c r="F20" s="14">
        <v>62.91712688095269</v>
      </c>
      <c r="G20" s="14">
        <v>43.93247123517791</v>
      </c>
      <c r="H20" s="14">
        <v>40.22513913430216</v>
      </c>
      <c r="I20" s="14">
        <v>48.47996653199482</v>
      </c>
      <c r="J20" s="14">
        <v>50.29882680606269</v>
      </c>
      <c r="K20" s="15">
        <v>85.55673365722457</v>
      </c>
    </row>
    <row r="21" spans="1:11" ht="12.75">
      <c r="A21" s="24"/>
      <c r="B21" s="45" t="s">
        <v>20</v>
      </c>
      <c r="C21" s="14">
        <v>0.2260987535135697</v>
      </c>
      <c r="D21" s="14">
        <v>0.2740394634276217</v>
      </c>
      <c r="E21" s="14">
        <v>0.25006910847059577</v>
      </c>
      <c r="F21" s="14">
        <v>0.3193887836165899</v>
      </c>
      <c r="G21" s="14">
        <v>28.927035653680242</v>
      </c>
      <c r="H21" s="14">
        <v>31.458175567655932</v>
      </c>
      <c r="I21" s="14">
        <v>45.86306320196603</v>
      </c>
      <c r="J21" s="14">
        <v>64.96937964500958</v>
      </c>
      <c r="K21" s="15">
        <v>56.27461926992184</v>
      </c>
    </row>
    <row r="22" spans="1:11" ht="12.75">
      <c r="A22" s="24"/>
      <c r="B22" s="42" t="s">
        <v>150</v>
      </c>
      <c r="C22" s="14">
        <v>31.563339828098012</v>
      </c>
      <c r="D22" s="14">
        <v>37.34140750410275</v>
      </c>
      <c r="E22" s="14">
        <v>31.292500586117697</v>
      </c>
      <c r="F22" s="14">
        <v>45.72955934510835</v>
      </c>
      <c r="G22" s="14">
        <v>43.28315842435331</v>
      </c>
      <c r="H22" s="14">
        <v>94.73032586876299</v>
      </c>
      <c r="I22" s="14">
        <v>91.30723243654718</v>
      </c>
      <c r="J22" s="14">
        <v>103.36473988804835</v>
      </c>
      <c r="K22" s="15">
        <v>82.78390674518843</v>
      </c>
    </row>
    <row r="23" spans="1:11" ht="12.75">
      <c r="A23" s="24"/>
      <c r="B23" s="45" t="s">
        <v>151</v>
      </c>
      <c r="C23" s="14">
        <v>5.2230092748125285</v>
      </c>
      <c r="D23" s="14">
        <v>0.8647055124757111</v>
      </c>
      <c r="E23" s="14">
        <v>0.8703448962527266</v>
      </c>
      <c r="F23" s="14">
        <v>0.8167707503710793</v>
      </c>
      <c r="G23" s="14">
        <v>1.0573844581904075</v>
      </c>
      <c r="H23" s="14">
        <v>1.081821787890808</v>
      </c>
      <c r="I23" s="14">
        <v>1.6720772898850977</v>
      </c>
      <c r="J23" s="14">
        <v>1.7576079438365</v>
      </c>
      <c r="K23" s="15">
        <v>2.4239951268204987</v>
      </c>
    </row>
    <row r="24" spans="1:11" s="34" customFormat="1" ht="12.75">
      <c r="A24" s="81" t="s">
        <v>325</v>
      </c>
      <c r="B24" s="82"/>
      <c r="C24" s="83">
        <v>685.4826863812541</v>
      </c>
      <c r="D24" s="83">
        <v>636.1684914613094</v>
      </c>
      <c r="E24" s="83">
        <v>610.4920423085064</v>
      </c>
      <c r="F24" s="83">
        <v>638.9748096185015</v>
      </c>
      <c r="G24" s="83">
        <v>716.5872723597811</v>
      </c>
      <c r="H24" s="83">
        <v>876.5677400742851</v>
      </c>
      <c r="I24" s="83">
        <v>746.8384406707139</v>
      </c>
      <c r="J24" s="83">
        <v>797.1486392858344</v>
      </c>
      <c r="K24" s="84">
        <v>791.042094307664</v>
      </c>
    </row>
    <row r="25" spans="1:11" s="34" customFormat="1" ht="12.75">
      <c r="A25" s="27" t="s">
        <v>152</v>
      </c>
      <c r="B25" s="42"/>
      <c r="C25" s="79">
        <v>6.381584231303817</v>
      </c>
      <c r="D25" s="79">
        <v>6.360100094864265</v>
      </c>
      <c r="E25" s="79">
        <v>6.6648565488030895</v>
      </c>
      <c r="F25" s="79">
        <v>5.871534918053724</v>
      </c>
      <c r="G25" s="79">
        <v>4.907135904544968</v>
      </c>
      <c r="H25" s="79">
        <v>5.199956727128485</v>
      </c>
      <c r="I25" s="79">
        <v>5.145052822894076</v>
      </c>
      <c r="J25" s="79">
        <v>10.09674841783219</v>
      </c>
      <c r="K25" s="80">
        <v>9.69252836926581</v>
      </c>
    </row>
    <row r="26" spans="1:11" s="34" customFormat="1" ht="12.75">
      <c r="A26" s="27" t="s">
        <v>331</v>
      </c>
      <c r="B26" s="42"/>
      <c r="C26" s="79">
        <v>691.8642706125579</v>
      </c>
      <c r="D26" s="79">
        <v>642.5285915561736</v>
      </c>
      <c r="E26" s="79">
        <v>617.1568988573094</v>
      </c>
      <c r="F26" s="79">
        <v>644.8463445365552</v>
      </c>
      <c r="G26" s="79">
        <v>721.494408264326</v>
      </c>
      <c r="H26" s="79">
        <v>881.7676968014135</v>
      </c>
      <c r="I26" s="79">
        <v>751.983493493608</v>
      </c>
      <c r="J26" s="79">
        <v>807.2453877036666</v>
      </c>
      <c r="K26" s="80">
        <v>800.7346226769298</v>
      </c>
    </row>
    <row r="27" spans="1:11" s="34" customFormat="1" ht="12.75">
      <c r="A27" s="27" t="s">
        <v>154</v>
      </c>
      <c r="B27" s="42"/>
      <c r="C27" s="79"/>
      <c r="D27" s="79"/>
      <c r="E27" s="79"/>
      <c r="F27" s="79"/>
      <c r="G27" s="79"/>
      <c r="H27" s="79"/>
      <c r="I27" s="79"/>
      <c r="J27" s="79"/>
      <c r="K27" s="80"/>
    </row>
    <row r="28" spans="1:11" ht="12.75">
      <c r="A28" s="24" t="s">
        <v>155</v>
      </c>
      <c r="B28" s="45"/>
      <c r="C28" s="14"/>
      <c r="D28" s="14"/>
      <c r="E28" s="14"/>
      <c r="F28" s="14"/>
      <c r="G28" s="14"/>
      <c r="H28" s="14"/>
      <c r="I28" s="14"/>
      <c r="J28" s="14"/>
      <c r="K28" s="15"/>
    </row>
    <row r="29" spans="1:11" ht="12.75">
      <c r="A29" s="24"/>
      <c r="B29" s="45" t="s">
        <v>156</v>
      </c>
      <c r="C29" s="14"/>
      <c r="D29" s="14"/>
      <c r="E29" s="14"/>
      <c r="F29" s="14"/>
      <c r="G29" s="14"/>
      <c r="H29" s="14"/>
      <c r="I29" s="14"/>
      <c r="J29" s="14"/>
      <c r="K29" s="15"/>
    </row>
    <row r="30" spans="1:11" ht="12.75">
      <c r="A30" s="24"/>
      <c r="B30" s="45" t="s">
        <v>157</v>
      </c>
      <c r="C30" s="14"/>
      <c r="D30" s="14"/>
      <c r="E30" s="14"/>
      <c r="F30" s="14"/>
      <c r="G30" s="14"/>
      <c r="H30" s="14"/>
      <c r="I30" s="14"/>
      <c r="J30" s="14"/>
      <c r="K30" s="15"/>
    </row>
    <row r="31" spans="1:11" s="34" customFormat="1" ht="12.75">
      <c r="A31" s="81" t="s">
        <v>326</v>
      </c>
      <c r="B31" s="82"/>
      <c r="C31" s="83">
        <v>691.8642706125579</v>
      </c>
      <c r="D31" s="83">
        <v>642.5285915561736</v>
      </c>
      <c r="E31" s="83">
        <v>617.1568988573094</v>
      </c>
      <c r="F31" s="83">
        <v>644.8463445365552</v>
      </c>
      <c r="G31" s="83">
        <v>721.494408264326</v>
      </c>
      <c r="H31" s="83">
        <v>881.7676968014135</v>
      </c>
      <c r="I31" s="83">
        <v>751.983493493608</v>
      </c>
      <c r="J31" s="83">
        <v>807.2453877036666</v>
      </c>
      <c r="K31" s="84">
        <v>800.7346226769298</v>
      </c>
    </row>
    <row r="32" spans="1:11" s="34" customFormat="1" ht="12.75">
      <c r="A32" s="27" t="s">
        <v>158</v>
      </c>
      <c r="B32" s="42"/>
      <c r="C32" s="79">
        <v>72.41943917939578</v>
      </c>
      <c r="D32" s="79">
        <v>71.0872826846433</v>
      </c>
      <c r="E32" s="79">
        <v>68.4440358881424</v>
      </c>
      <c r="F32" s="79">
        <v>65.29214466002128</v>
      </c>
      <c r="G32" s="79">
        <v>90.11322654307175</v>
      </c>
      <c r="H32" s="79">
        <v>115.42377363480101</v>
      </c>
      <c r="I32" s="79">
        <v>124.90959876512291</v>
      </c>
      <c r="J32" s="79">
        <v>117.87582831501685</v>
      </c>
      <c r="K32" s="80">
        <v>115.26283475250459</v>
      </c>
    </row>
    <row r="33" spans="1:11" ht="12.75">
      <c r="A33" s="24"/>
      <c r="B33" s="45" t="s">
        <v>20</v>
      </c>
      <c r="C33" s="14">
        <v>0.3571943289483785</v>
      </c>
      <c r="D33" s="14">
        <v>0.3860779674078161</v>
      </c>
      <c r="E33" s="14">
        <v>0.544937978934723</v>
      </c>
      <c r="F33" s="14">
        <v>0.46310100329964965</v>
      </c>
      <c r="G33" s="14">
        <v>20.789480175154544</v>
      </c>
      <c r="H33" s="14">
        <v>39.41557582969721</v>
      </c>
      <c r="I33" s="14">
        <v>51.43983452036108</v>
      </c>
      <c r="J33" s="14">
        <v>41.3642586377606</v>
      </c>
      <c r="K33" s="15">
        <v>40.53722378987203</v>
      </c>
    </row>
    <row r="34" spans="1:11" ht="12.75">
      <c r="A34" s="24"/>
      <c r="B34" s="45" t="s">
        <v>159</v>
      </c>
      <c r="C34" s="14">
        <v>19.758218380650106</v>
      </c>
      <c r="D34" s="14">
        <v>19.32254803632853</v>
      </c>
      <c r="E34" s="14">
        <v>18.557283605433238</v>
      </c>
      <c r="F34" s="14">
        <v>18.172378327319567</v>
      </c>
      <c r="G34" s="14">
        <v>20.198434850303748</v>
      </c>
      <c r="H34" s="14">
        <v>24.40890459533855</v>
      </c>
      <c r="I34" s="14">
        <v>23.47391815204668</v>
      </c>
      <c r="J34" s="14">
        <v>20.60910150529904</v>
      </c>
      <c r="K34" s="15">
        <v>20.56060950175716</v>
      </c>
    </row>
    <row r="35" spans="1:11" ht="12.75">
      <c r="A35" s="24"/>
      <c r="B35" s="45" t="s">
        <v>23</v>
      </c>
      <c r="C35" s="14">
        <v>0.26909562808015797</v>
      </c>
      <c r="D35" s="14">
        <v>0.30590587909112305</v>
      </c>
      <c r="E35" s="14">
        <v>0.269095628080158</v>
      </c>
      <c r="F35" s="14">
        <v>0.3934888901172123</v>
      </c>
      <c r="G35" s="14">
        <v>0.23863197207108358</v>
      </c>
      <c r="H35" s="14">
        <v>0.32875362109792894</v>
      </c>
      <c r="I35" s="14">
        <v>0.22593878206730253</v>
      </c>
      <c r="J35" s="14">
        <v>0.2157842300642777</v>
      </c>
      <c r="K35" s="15">
        <v>0.21324559206352148</v>
      </c>
    </row>
    <row r="36" spans="1:11" ht="12.75">
      <c r="A36" s="24"/>
      <c r="B36" s="45" t="s">
        <v>160</v>
      </c>
      <c r="C36" s="14">
        <v>4.483940976834252</v>
      </c>
      <c r="D36" s="14">
        <v>4.450897063858504</v>
      </c>
      <c r="E36" s="14">
        <v>3.7410430047544625</v>
      </c>
      <c r="F36" s="14">
        <v>2.526089133021113</v>
      </c>
      <c r="G36" s="14">
        <v>1.8923540877362086</v>
      </c>
      <c r="H36" s="14">
        <v>1.750147247965574</v>
      </c>
      <c r="I36" s="14">
        <v>2.0015170145310943</v>
      </c>
      <c r="J36" s="14">
        <v>3.706228882155014</v>
      </c>
      <c r="K36" s="15">
        <v>3.6318800779595777</v>
      </c>
    </row>
    <row r="37" spans="1:11" ht="12.75">
      <c r="A37" s="24"/>
      <c r="B37" s="45" t="s">
        <v>161</v>
      </c>
      <c r="C37" s="14">
        <v>41.16940563357906</v>
      </c>
      <c r="D37" s="14">
        <v>40.26175364309306</v>
      </c>
      <c r="E37" s="14">
        <v>38.66681912213673</v>
      </c>
      <c r="F37" s="14">
        <v>37.86555238821001</v>
      </c>
      <c r="G37" s="14">
        <v>42.08718955326119</v>
      </c>
      <c r="H37" s="14">
        <v>44.32043561357326</v>
      </c>
      <c r="I37" s="14">
        <v>42.62333747322269</v>
      </c>
      <c r="J37" s="14">
        <v>41.883706641905725</v>
      </c>
      <c r="K37" s="15">
        <v>40.62734742158649</v>
      </c>
    </row>
    <row r="38" spans="1:11" ht="12.75">
      <c r="A38" s="24"/>
      <c r="B38" s="45" t="s">
        <v>162</v>
      </c>
      <c r="C38" s="14"/>
      <c r="D38" s="14"/>
      <c r="E38" s="14"/>
      <c r="F38" s="14"/>
      <c r="G38" s="14"/>
      <c r="H38" s="14"/>
      <c r="I38" s="14"/>
      <c r="J38" s="14"/>
      <c r="K38" s="15"/>
    </row>
    <row r="39" spans="1:11" ht="12.75">
      <c r="A39" s="24"/>
      <c r="B39" s="45" t="s">
        <v>163</v>
      </c>
      <c r="C39" s="14">
        <v>6.381584231303817</v>
      </c>
      <c r="D39" s="14">
        <v>6.360100094864265</v>
      </c>
      <c r="E39" s="14">
        <v>6.6648565488030895</v>
      </c>
      <c r="F39" s="14">
        <v>5.871534918053724</v>
      </c>
      <c r="G39" s="14">
        <v>4.907135904544968</v>
      </c>
      <c r="H39" s="14">
        <v>5.199956727128485</v>
      </c>
      <c r="I39" s="14">
        <v>5.145052822894076</v>
      </c>
      <c r="J39" s="14">
        <v>10.09674841783219</v>
      </c>
      <c r="K39" s="15">
        <v>9.69252836926581</v>
      </c>
    </row>
    <row r="40" spans="1:11" ht="12.75">
      <c r="A40" s="24"/>
      <c r="B40" s="45" t="s">
        <v>164</v>
      </c>
      <c r="C40" s="14"/>
      <c r="D40" s="14"/>
      <c r="E40" s="14"/>
      <c r="F40" s="14"/>
      <c r="G40" s="14"/>
      <c r="H40" s="14"/>
      <c r="I40" s="14"/>
      <c r="J40" s="14"/>
      <c r="K40" s="15"/>
    </row>
    <row r="41" spans="1:11" s="34" customFormat="1" ht="13.5" thickBot="1">
      <c r="A41" s="85" t="s">
        <v>327</v>
      </c>
      <c r="B41" s="86"/>
      <c r="C41" s="87">
        <v>619.4448314331621</v>
      </c>
      <c r="D41" s="87">
        <v>571.4413088715303</v>
      </c>
      <c r="E41" s="87">
        <v>548.7128629691671</v>
      </c>
      <c r="F41" s="87">
        <v>579.5541998765339</v>
      </c>
      <c r="G41" s="87">
        <v>631.3811817212543</v>
      </c>
      <c r="H41" s="87">
        <v>766.3439231666125</v>
      </c>
      <c r="I41" s="87">
        <v>627.073894728485</v>
      </c>
      <c r="J41" s="87">
        <v>689.3695593886497</v>
      </c>
      <c r="K41" s="88">
        <v>685.4717879244253</v>
      </c>
    </row>
  </sheetData>
  <mergeCells count="4">
    <mergeCell ref="A3:K3"/>
    <mergeCell ref="A4:K4"/>
    <mergeCell ref="A5:K5"/>
    <mergeCell ref="A1:K1"/>
  </mergeCells>
  <printOptions/>
  <pageMargins left="0.11811023622047245" right="0.75" top="1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2" customWidth="1"/>
    <col min="10" max="16384" width="11.421875" style="2" customWidth="1"/>
  </cols>
  <sheetData>
    <row r="1" spans="1:11" ht="18">
      <c r="A1" s="153" t="s">
        <v>211</v>
      </c>
      <c r="B1" s="153"/>
      <c r="C1" s="153"/>
      <c r="D1" s="153"/>
      <c r="E1" s="153"/>
      <c r="F1" s="153"/>
      <c r="G1" s="153"/>
      <c r="H1" s="153"/>
      <c r="I1" s="153"/>
      <c r="J1" s="1"/>
      <c r="K1" s="1"/>
    </row>
    <row r="3" spans="1:9" ht="15">
      <c r="A3" s="152" t="s">
        <v>210</v>
      </c>
      <c r="B3" s="152"/>
      <c r="C3" s="152"/>
      <c r="D3" s="152"/>
      <c r="E3" s="152"/>
      <c r="F3" s="152"/>
      <c r="G3" s="152"/>
      <c r="H3" s="152"/>
      <c r="I3" s="152"/>
    </row>
    <row r="4" spans="1:9" ht="14.25">
      <c r="A4" s="154" t="s">
        <v>0</v>
      </c>
      <c r="B4" s="154"/>
      <c r="C4" s="154"/>
      <c r="D4" s="154"/>
      <c r="E4" s="154"/>
      <c r="F4" s="154"/>
      <c r="G4" s="154"/>
      <c r="H4" s="154"/>
      <c r="I4" s="154"/>
    </row>
    <row r="5" spans="1:9" ht="14.25">
      <c r="A5" s="154" t="s">
        <v>1</v>
      </c>
      <c r="B5" s="154"/>
      <c r="C5" s="154"/>
      <c r="D5" s="154"/>
      <c r="E5" s="154"/>
      <c r="F5" s="154"/>
      <c r="G5" s="154"/>
      <c r="H5" s="154"/>
      <c r="I5" s="154"/>
    </row>
    <row r="7" spans="1:9" ht="12.75">
      <c r="A7" s="22"/>
      <c r="B7" s="5" t="s">
        <v>40</v>
      </c>
      <c r="C7" s="5"/>
      <c r="D7" s="5" t="s">
        <v>40</v>
      </c>
      <c r="E7" s="5"/>
      <c r="F7" s="5"/>
      <c r="G7" s="5"/>
      <c r="H7" s="5"/>
      <c r="I7" s="6" t="s">
        <v>99</v>
      </c>
    </row>
    <row r="8" spans="1:9" ht="12.75">
      <c r="A8" s="45"/>
      <c r="B8" s="8" t="s">
        <v>41</v>
      </c>
      <c r="C8" s="8"/>
      <c r="D8" s="8" t="s">
        <v>41</v>
      </c>
      <c r="E8" s="8" t="s">
        <v>96</v>
      </c>
      <c r="F8" s="8" t="s">
        <v>98</v>
      </c>
      <c r="G8" s="8" t="s">
        <v>34</v>
      </c>
      <c r="H8" s="8" t="s">
        <v>47</v>
      </c>
      <c r="I8" s="9" t="s">
        <v>95</v>
      </c>
    </row>
    <row r="9" spans="1:9" ht="13.5" thickBot="1">
      <c r="A9" s="10" t="s">
        <v>2</v>
      </c>
      <c r="B9" s="11" t="s">
        <v>42</v>
      </c>
      <c r="C9" s="11" t="s">
        <v>43</v>
      </c>
      <c r="D9" s="11" t="s">
        <v>95</v>
      </c>
      <c r="E9" s="11" t="s">
        <v>97</v>
      </c>
      <c r="F9" s="11" t="s">
        <v>45</v>
      </c>
      <c r="G9" s="11" t="s">
        <v>46</v>
      </c>
      <c r="H9" s="11" t="s">
        <v>131</v>
      </c>
      <c r="I9" s="12" t="s">
        <v>100</v>
      </c>
    </row>
    <row r="10" spans="1:9" ht="12.75">
      <c r="A10" s="13">
        <v>1990</v>
      </c>
      <c r="B10" s="14">
        <v>656.090055653721</v>
      </c>
      <c r="C10" s="14">
        <v>12.5</v>
      </c>
      <c r="D10" s="14">
        <f>B10-C10</f>
        <v>643.590055653721</v>
      </c>
      <c r="E10" s="14">
        <v>201.00429122642532</v>
      </c>
      <c r="F10" s="14">
        <v>9.37037971944755</v>
      </c>
      <c r="G10" s="14">
        <v>1.7597634416357146</v>
      </c>
      <c r="H10" s="14">
        <f>D10-G10+F10</f>
        <v>651.2006719315328</v>
      </c>
      <c r="I10" s="15">
        <f>D10-E10-G10+F10</f>
        <v>450.1963807051076</v>
      </c>
    </row>
    <row r="11" spans="1:9" ht="12.75">
      <c r="A11" s="13">
        <v>1991</v>
      </c>
      <c r="B11" s="14">
        <v>625.5538326541897</v>
      </c>
      <c r="C11" s="14">
        <v>11.3</v>
      </c>
      <c r="D11" s="14">
        <f aca="true" t="shared" si="0" ref="D11:D19">B11-C11</f>
        <v>614.2538326541898</v>
      </c>
      <c r="E11" s="14">
        <v>243.65331217770728</v>
      </c>
      <c r="F11" s="14">
        <v>8.180976764872044</v>
      </c>
      <c r="G11" s="14">
        <v>2.4118615748921184</v>
      </c>
      <c r="H11" s="14">
        <f>D11-G11+F11+0.1</f>
        <v>620.1229478441697</v>
      </c>
      <c r="I11" s="15">
        <f aca="true" t="shared" si="1" ref="I11:I19">D11-E11-G11+F11</f>
        <v>376.36963566646244</v>
      </c>
    </row>
    <row r="12" spans="1:9" ht="12.75">
      <c r="A12" s="13">
        <v>1992</v>
      </c>
      <c r="B12" s="14">
        <v>599.9056410996117</v>
      </c>
      <c r="C12" s="14">
        <v>12</v>
      </c>
      <c r="D12" s="14">
        <f t="shared" si="0"/>
        <v>587.9056410996117</v>
      </c>
      <c r="E12" s="14">
        <v>226.59538663108677</v>
      </c>
      <c r="F12" s="14">
        <v>8.92863582272547</v>
      </c>
      <c r="G12" s="14">
        <v>2.730397990215523</v>
      </c>
      <c r="H12" s="14">
        <f aca="true" t="shared" si="2" ref="H12:H19">D12-G12+F12</f>
        <v>594.1038789321216</v>
      </c>
      <c r="I12" s="15">
        <f t="shared" si="1"/>
        <v>367.5084923010349</v>
      </c>
    </row>
    <row r="13" spans="1:9" ht="12.75">
      <c r="A13" s="13">
        <v>1993</v>
      </c>
      <c r="B13" s="14">
        <v>547.8495786905149</v>
      </c>
      <c r="C13" s="14">
        <v>11.8</v>
      </c>
      <c r="D13" s="14">
        <f t="shared" si="0"/>
        <v>536.049578690515</v>
      </c>
      <c r="E13" s="14">
        <v>242.522207397257</v>
      </c>
      <c r="F13" s="14">
        <v>8.046350053490077</v>
      </c>
      <c r="G13" s="14">
        <v>3.063959708148522</v>
      </c>
      <c r="H13" s="14">
        <f t="shared" si="2"/>
        <v>541.0319690358565</v>
      </c>
      <c r="I13" s="15">
        <f t="shared" si="1"/>
        <v>298.5097616385995</v>
      </c>
    </row>
    <row r="14" spans="1:9" ht="12.75">
      <c r="A14" s="13">
        <v>1994</v>
      </c>
      <c r="B14" s="14">
        <v>648.3171661077254</v>
      </c>
      <c r="C14" s="14">
        <v>14</v>
      </c>
      <c r="D14" s="14">
        <f t="shared" si="0"/>
        <v>634.3171661077254</v>
      </c>
      <c r="E14" s="14">
        <v>284.30516990612193</v>
      </c>
      <c r="F14" s="14">
        <v>0.37443054103109635</v>
      </c>
      <c r="G14" s="14">
        <v>3.3115766951546406</v>
      </c>
      <c r="H14" s="14">
        <f t="shared" si="2"/>
        <v>631.3800199536018</v>
      </c>
      <c r="I14" s="15">
        <f t="shared" si="1"/>
        <v>347.07485004747986</v>
      </c>
    </row>
    <row r="15" spans="1:9" ht="12.75">
      <c r="A15" s="13">
        <v>1995</v>
      </c>
      <c r="B15" s="14">
        <v>766.3980142560072</v>
      </c>
      <c r="C15" s="14">
        <v>16.7</v>
      </c>
      <c r="D15" s="14">
        <f t="shared" si="0"/>
        <v>749.6980142560071</v>
      </c>
      <c r="E15" s="14">
        <v>269.22217013450654</v>
      </c>
      <c r="F15" s="14">
        <v>1.002488190112149</v>
      </c>
      <c r="G15" s="14">
        <v>3.5141177743319756</v>
      </c>
      <c r="H15" s="14">
        <f t="shared" si="2"/>
        <v>747.1863846717872</v>
      </c>
      <c r="I15" s="15">
        <f>D15-E15-G15+F15-0.1</f>
        <v>477.86421453728076</v>
      </c>
    </row>
    <row r="16" spans="1:9" ht="12.75">
      <c r="A16" s="13">
        <v>1996</v>
      </c>
      <c r="B16" s="14">
        <v>710.9925113891795</v>
      </c>
      <c r="C16" s="14">
        <v>17.3</v>
      </c>
      <c r="D16" s="14">
        <f t="shared" si="0"/>
        <v>693.6925113891796</v>
      </c>
      <c r="E16" s="14">
        <v>358.15633526859233</v>
      </c>
      <c r="F16" s="14">
        <v>14.15323404613369</v>
      </c>
      <c r="G16" s="14">
        <v>3.785775245513445</v>
      </c>
      <c r="H16" s="14">
        <f t="shared" si="2"/>
        <v>704.0599701897997</v>
      </c>
      <c r="I16" s="15">
        <f t="shared" si="1"/>
        <v>345.9036349212075</v>
      </c>
    </row>
    <row r="17" spans="1:9" ht="12.75">
      <c r="A17" s="13">
        <v>1997</v>
      </c>
      <c r="B17" s="14">
        <v>753.9047756421813</v>
      </c>
      <c r="C17" s="14">
        <v>17.2</v>
      </c>
      <c r="D17" s="14">
        <f t="shared" si="0"/>
        <v>736.7047756421813</v>
      </c>
      <c r="E17" s="14">
        <v>330.2976211940909</v>
      </c>
      <c r="F17" s="14">
        <v>22.675585686295722</v>
      </c>
      <c r="G17" s="14">
        <v>4.05202360775546</v>
      </c>
      <c r="H17" s="14">
        <f t="shared" si="2"/>
        <v>755.3283377207215</v>
      </c>
      <c r="I17" s="15">
        <f t="shared" si="1"/>
        <v>425.03071652663067</v>
      </c>
    </row>
    <row r="18" spans="1:9" ht="12.75">
      <c r="A18" s="13">
        <v>1998</v>
      </c>
      <c r="B18" s="14">
        <v>851.771182671619</v>
      </c>
      <c r="C18" s="14">
        <v>18.7</v>
      </c>
      <c r="D18" s="14">
        <f t="shared" si="0"/>
        <v>833.071182671619</v>
      </c>
      <c r="E18" s="14">
        <v>332.10185953145094</v>
      </c>
      <c r="F18" s="14">
        <v>96.3680838532088</v>
      </c>
      <c r="G18" s="14">
        <v>4.222110033296071</v>
      </c>
      <c r="H18" s="14">
        <f t="shared" si="2"/>
        <v>925.2171564915317</v>
      </c>
      <c r="I18" s="15">
        <f t="shared" si="1"/>
        <v>593.1152969600807</v>
      </c>
    </row>
    <row r="19" spans="1:9" ht="13.5" thickBot="1">
      <c r="A19" s="16" t="s">
        <v>48</v>
      </c>
      <c r="B19" s="17">
        <v>799.7806305818999</v>
      </c>
      <c r="C19" s="17">
        <v>15.2</v>
      </c>
      <c r="D19" s="17">
        <f t="shared" si="0"/>
        <v>784.5806305818999</v>
      </c>
      <c r="E19" s="17">
        <v>354.42344908826465</v>
      </c>
      <c r="F19" s="17">
        <v>100.22477852703953</v>
      </c>
      <c r="G19" s="17">
        <v>4.288221364778287</v>
      </c>
      <c r="H19" s="17">
        <f t="shared" si="2"/>
        <v>880.5171877441611</v>
      </c>
      <c r="I19" s="18">
        <f t="shared" si="1"/>
        <v>526.0937386558965</v>
      </c>
    </row>
  </sheetData>
  <mergeCells count="4">
    <mergeCell ref="A3:I3"/>
    <mergeCell ref="A4:I4"/>
    <mergeCell ref="A5:I5"/>
    <mergeCell ref="A1:I1"/>
  </mergeCells>
  <printOptions/>
  <pageMargins left="0.11811023622047245" right="0.75" top="1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4.7109375" style="2" customWidth="1"/>
    <col min="7" max="16384" width="11.421875" style="2" customWidth="1"/>
  </cols>
  <sheetData>
    <row r="1" spans="1:9" ht="18">
      <c r="A1" s="153" t="s">
        <v>211</v>
      </c>
      <c r="B1" s="153"/>
      <c r="C1" s="153"/>
      <c r="D1" s="153"/>
      <c r="E1" s="153"/>
      <c r="F1" s="153"/>
      <c r="G1" s="1"/>
      <c r="H1" s="1"/>
      <c r="I1" s="1"/>
    </row>
    <row r="3" spans="1:6" ht="15">
      <c r="A3" s="152" t="s">
        <v>321</v>
      </c>
      <c r="B3" s="152"/>
      <c r="C3" s="152"/>
      <c r="D3" s="152"/>
      <c r="E3" s="152"/>
      <c r="F3" s="152"/>
    </row>
    <row r="4" spans="1:6" ht="14.25">
      <c r="A4" s="154" t="s">
        <v>0</v>
      </c>
      <c r="B4" s="154"/>
      <c r="C4" s="154"/>
      <c r="D4" s="154"/>
      <c r="E4" s="154"/>
      <c r="F4" s="154"/>
    </row>
    <row r="5" spans="1:6" ht="14.25">
      <c r="A5" s="154" t="s">
        <v>1</v>
      </c>
      <c r="B5" s="154"/>
      <c r="C5" s="154"/>
      <c r="D5" s="154"/>
      <c r="E5" s="154"/>
      <c r="F5" s="154"/>
    </row>
    <row r="7" spans="1:6" ht="12.75">
      <c r="A7" s="22"/>
      <c r="B7" s="5" t="s">
        <v>99</v>
      </c>
      <c r="C7" s="5" t="s">
        <v>101</v>
      </c>
      <c r="D7" s="5"/>
      <c r="E7" s="5"/>
      <c r="F7" s="6"/>
    </row>
    <row r="8" spans="1:6" ht="12.75">
      <c r="A8" s="45"/>
      <c r="B8" s="8" t="s">
        <v>95</v>
      </c>
      <c r="C8" s="8" t="s">
        <v>102</v>
      </c>
      <c r="D8" s="8" t="s">
        <v>104</v>
      </c>
      <c r="E8" s="8" t="s">
        <v>104</v>
      </c>
      <c r="F8" s="9" t="s">
        <v>47</v>
      </c>
    </row>
    <row r="9" spans="1:6" ht="13.5" thickBot="1">
      <c r="A9" s="10" t="s">
        <v>2</v>
      </c>
      <c r="B9" s="11" t="s">
        <v>100</v>
      </c>
      <c r="C9" s="11" t="s">
        <v>103</v>
      </c>
      <c r="D9" s="11" t="s">
        <v>105</v>
      </c>
      <c r="E9" s="11" t="s">
        <v>106</v>
      </c>
      <c r="F9" s="12" t="s">
        <v>107</v>
      </c>
    </row>
    <row r="10" spans="1:6" ht="12.75">
      <c r="A10" s="13">
        <v>1990</v>
      </c>
      <c r="B10" s="14">
        <v>450.18571274025476</v>
      </c>
      <c r="C10" s="73" t="s">
        <v>203</v>
      </c>
      <c r="D10" s="14">
        <v>1.3913430216484561</v>
      </c>
      <c r="E10" s="73" t="s">
        <v>203</v>
      </c>
      <c r="F10" s="15">
        <v>448.7943697186063</v>
      </c>
    </row>
    <row r="11" spans="1:6" ht="12.75">
      <c r="A11" s="13">
        <v>1991</v>
      </c>
      <c r="B11" s="14">
        <v>376.40606781820594</v>
      </c>
      <c r="C11" s="73" t="s">
        <v>203</v>
      </c>
      <c r="D11" s="14">
        <v>1.5470051566838554</v>
      </c>
      <c r="E11" s="73" t="s">
        <v>203</v>
      </c>
      <c r="F11" s="15">
        <v>374.8590626615221</v>
      </c>
    </row>
    <row r="12" spans="1:6" ht="12.75">
      <c r="A12" s="13">
        <v>1992</v>
      </c>
      <c r="B12" s="14">
        <v>367.5201038548917</v>
      </c>
      <c r="C12" s="73" t="s">
        <v>203</v>
      </c>
      <c r="D12" s="14">
        <v>1.6437681054896447</v>
      </c>
      <c r="E12" s="73" t="s">
        <v>203</v>
      </c>
      <c r="F12" s="15">
        <v>365.8763357494021</v>
      </c>
    </row>
    <row r="13" spans="1:6" ht="12.75">
      <c r="A13" s="13">
        <v>1993</v>
      </c>
      <c r="B13" s="14">
        <v>298.46501508540376</v>
      </c>
      <c r="C13" s="73" t="s">
        <v>203</v>
      </c>
      <c r="D13" s="14">
        <v>1.5878739797819528</v>
      </c>
      <c r="E13" s="73" t="s">
        <v>203</v>
      </c>
      <c r="F13" s="15">
        <v>296.87714110562183</v>
      </c>
    </row>
    <row r="14" spans="1:6" ht="12.75">
      <c r="A14" s="13">
        <v>1994</v>
      </c>
      <c r="B14" s="14">
        <v>347.08941858089025</v>
      </c>
      <c r="C14" s="73" t="s">
        <v>203</v>
      </c>
      <c r="D14" s="14">
        <v>1.1377159135985</v>
      </c>
      <c r="E14" s="73" t="s">
        <v>203</v>
      </c>
      <c r="F14" s="15">
        <v>345.9517026672917</v>
      </c>
    </row>
    <row r="15" spans="1:6" ht="12.75">
      <c r="A15" s="13">
        <v>1995</v>
      </c>
      <c r="B15" s="14">
        <v>477.9452598175327</v>
      </c>
      <c r="C15" s="73" t="s">
        <v>203</v>
      </c>
      <c r="D15" s="14">
        <v>1.1845948577404348</v>
      </c>
      <c r="E15" s="73" t="s">
        <v>203</v>
      </c>
      <c r="F15" s="15">
        <v>476.7606649597923</v>
      </c>
    </row>
    <row r="16" spans="1:6" ht="12.75">
      <c r="A16" s="13">
        <v>1996</v>
      </c>
      <c r="B16" s="14">
        <v>345.93355210173945</v>
      </c>
      <c r="C16" s="73" t="s">
        <v>203</v>
      </c>
      <c r="D16" s="14">
        <v>1.151539191999327</v>
      </c>
      <c r="E16" s="73" t="s">
        <v>203</v>
      </c>
      <c r="F16" s="15">
        <v>344.7820129097401</v>
      </c>
    </row>
    <row r="17" spans="1:6" ht="12.75">
      <c r="A17" s="13">
        <v>1997</v>
      </c>
      <c r="B17" s="14">
        <v>425.0326628978352</v>
      </c>
      <c r="C17" s="73" t="s">
        <v>203</v>
      </c>
      <c r="D17" s="14">
        <v>0.8762756481915547</v>
      </c>
      <c r="E17" s="73" t="s">
        <v>203</v>
      </c>
      <c r="F17" s="15">
        <v>424.15638724964367</v>
      </c>
    </row>
    <row r="18" spans="1:6" ht="12.75">
      <c r="A18" s="13">
        <v>1998</v>
      </c>
      <c r="B18" s="14">
        <v>593.0991790174654</v>
      </c>
      <c r="C18" s="73" t="s">
        <v>203</v>
      </c>
      <c r="D18" s="14">
        <v>0.9538062096570624</v>
      </c>
      <c r="E18" s="73" t="s">
        <v>203</v>
      </c>
      <c r="F18" s="15">
        <v>592.1453728078084</v>
      </c>
    </row>
    <row r="19" spans="1:6" ht="13.5" thickBot="1">
      <c r="A19" s="16" t="s">
        <v>48</v>
      </c>
      <c r="B19" s="17">
        <v>526.0995516449701</v>
      </c>
      <c r="C19" s="74" t="s">
        <v>203</v>
      </c>
      <c r="D19" s="17">
        <v>0.916543459185268</v>
      </c>
      <c r="E19" s="74" t="s">
        <v>203</v>
      </c>
      <c r="F19" s="18">
        <v>525.1830081857848</v>
      </c>
    </row>
    <row r="20" ht="12.75">
      <c r="A20" s="2" t="s">
        <v>208</v>
      </c>
    </row>
  </sheetData>
  <mergeCells count="4">
    <mergeCell ref="A3:F3"/>
    <mergeCell ref="A4:F4"/>
    <mergeCell ref="A5:F5"/>
    <mergeCell ref="A1:F1"/>
  </mergeCells>
  <printOptions/>
  <pageMargins left="0.11811023622047245" right="0.75" top="1" bottom="1" header="0" footer="0"/>
  <pageSetup horizontalDpi="300" verticalDpi="300" orientation="portrait" paperSize="9" scale="77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711"/>
  <dimension ref="A1:N39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5" width="30.7109375" style="2" customWidth="1"/>
    <col min="6" max="6" width="16.421875" style="2" customWidth="1"/>
    <col min="7" max="7" width="2.28125" style="2" customWidth="1"/>
    <col min="8" max="8" width="16.421875" style="2" customWidth="1"/>
    <col min="9" max="9" width="2.28125" style="2" customWidth="1"/>
    <col min="10" max="10" width="16.421875" style="2" customWidth="1"/>
    <col min="11" max="11" width="2.28125" style="2" customWidth="1"/>
    <col min="12" max="12" width="16.421875" style="2" customWidth="1"/>
    <col min="13" max="13" width="2.28125" style="2" customWidth="1"/>
    <col min="14" max="14" width="16.421875" style="2" customWidth="1"/>
    <col min="15" max="16384" width="12.57421875" style="2" customWidth="1"/>
  </cols>
  <sheetData>
    <row r="1" spans="1:5" ht="18">
      <c r="A1" s="153" t="s">
        <v>211</v>
      </c>
      <c r="B1" s="153"/>
      <c r="C1" s="153"/>
      <c r="D1" s="153"/>
      <c r="E1" s="153"/>
    </row>
    <row r="3" spans="1:5" ht="15">
      <c r="A3" s="152" t="s">
        <v>212</v>
      </c>
      <c r="B3" s="152"/>
      <c r="C3" s="152"/>
      <c r="D3" s="152"/>
      <c r="E3" s="152"/>
    </row>
    <row r="4" spans="1:5" ht="12.75">
      <c r="A4" s="58"/>
      <c r="B4" s="58"/>
      <c r="C4" s="58"/>
      <c r="D4" s="58"/>
      <c r="E4" s="58"/>
    </row>
    <row r="5" spans="1:5" ht="12.75">
      <c r="A5" s="22"/>
      <c r="B5" s="5" t="s">
        <v>213</v>
      </c>
      <c r="C5" s="5" t="s">
        <v>214</v>
      </c>
      <c r="D5" s="5" t="s">
        <v>215</v>
      </c>
      <c r="E5" s="6" t="s">
        <v>215</v>
      </c>
    </row>
    <row r="6" spans="1:5" ht="12.75">
      <c r="A6" s="45"/>
      <c r="B6" s="8" t="s">
        <v>216</v>
      </c>
      <c r="C6" s="8" t="s">
        <v>217</v>
      </c>
      <c r="D6" s="8" t="s">
        <v>218</v>
      </c>
      <c r="E6" s="9" t="s">
        <v>218</v>
      </c>
    </row>
    <row r="7" spans="1:5" ht="12.75">
      <c r="A7" s="7" t="s">
        <v>2</v>
      </c>
      <c r="B7" s="8"/>
      <c r="C7" s="8"/>
      <c r="D7" s="8"/>
      <c r="E7" s="9" t="s">
        <v>219</v>
      </c>
    </row>
    <row r="8" spans="1:5" ht="13.5" thickBot="1">
      <c r="A8" s="41"/>
      <c r="B8" s="11" t="s">
        <v>220</v>
      </c>
      <c r="C8" s="11"/>
      <c r="D8" s="11" t="s">
        <v>220</v>
      </c>
      <c r="E8" s="12" t="s">
        <v>221</v>
      </c>
    </row>
    <row r="9" spans="1:5" ht="12.75">
      <c r="A9" s="59" t="s">
        <v>244</v>
      </c>
      <c r="B9" s="35"/>
      <c r="C9" s="35"/>
      <c r="D9" s="35"/>
      <c r="E9" s="36"/>
    </row>
    <row r="10" spans="1:14" ht="12.75">
      <c r="A10" s="13" t="s">
        <v>222</v>
      </c>
      <c r="B10" s="60">
        <v>169490.82254516607</v>
      </c>
      <c r="C10" s="61">
        <v>5.9</v>
      </c>
      <c r="D10" s="60">
        <v>147029.19716803098</v>
      </c>
      <c r="E10" s="62">
        <v>3821.234959672088</v>
      </c>
      <c r="F10" s="63"/>
      <c r="G10" s="63"/>
      <c r="H10" s="64"/>
      <c r="I10" s="63"/>
      <c r="J10" s="65"/>
      <c r="K10" s="65"/>
      <c r="L10" s="65"/>
      <c r="M10" s="65"/>
      <c r="N10" s="65"/>
    </row>
    <row r="11" spans="1:14" ht="12.75">
      <c r="A11" s="13" t="s">
        <v>223</v>
      </c>
      <c r="B11" s="60">
        <v>194271.15262101378</v>
      </c>
      <c r="C11" s="61">
        <v>5.6</v>
      </c>
      <c r="D11" s="60">
        <v>170099.04679480245</v>
      </c>
      <c r="E11" s="62">
        <v>4413.832894594498</v>
      </c>
      <c r="F11" s="63"/>
      <c r="G11" s="63"/>
      <c r="H11" s="64"/>
      <c r="I11" s="63"/>
      <c r="J11" s="65"/>
      <c r="K11" s="65"/>
      <c r="L11" s="65"/>
      <c r="M11" s="65"/>
      <c r="N11" s="65"/>
    </row>
    <row r="12" spans="1:14" ht="12.75">
      <c r="A12" s="13" t="s">
        <v>224</v>
      </c>
      <c r="B12" s="60">
        <v>217229.81500847428</v>
      </c>
      <c r="C12" s="61">
        <v>5.4</v>
      </c>
      <c r="D12" s="60">
        <v>191950.644885988</v>
      </c>
      <c r="E12" s="62">
        <v>4968.567066940728</v>
      </c>
      <c r="F12" s="63"/>
      <c r="G12" s="63"/>
      <c r="H12" s="64"/>
      <c r="I12" s="63"/>
      <c r="J12" s="65"/>
      <c r="K12" s="65"/>
      <c r="L12" s="65"/>
      <c r="M12" s="65"/>
      <c r="N12" s="65"/>
    </row>
    <row r="13" spans="1:14" ht="12.75">
      <c r="A13" s="13" t="s">
        <v>225</v>
      </c>
      <c r="B13" s="60">
        <v>241358.64796317</v>
      </c>
      <c r="C13" s="61">
        <v>5.3</v>
      </c>
      <c r="D13" s="60">
        <v>213799.83892875604</v>
      </c>
      <c r="E13" s="62">
        <v>5522.099215078192</v>
      </c>
      <c r="F13" s="63"/>
      <c r="G13" s="63"/>
      <c r="H13" s="64"/>
      <c r="I13" s="63"/>
      <c r="J13" s="65"/>
      <c r="K13" s="65"/>
      <c r="L13" s="65"/>
      <c r="M13" s="65"/>
      <c r="N13" s="65"/>
    </row>
    <row r="14" spans="1:6" ht="12.75">
      <c r="A14" s="13" t="s">
        <v>226</v>
      </c>
      <c r="B14" s="60">
        <v>270720.49331073527</v>
      </c>
      <c r="C14" s="61">
        <v>4.8</v>
      </c>
      <c r="D14" s="60">
        <v>240521.43810176337</v>
      </c>
      <c r="E14" s="62">
        <v>6201.242893031866</v>
      </c>
      <c r="F14" s="63"/>
    </row>
    <row r="15" spans="1:14" ht="12.75">
      <c r="A15" s="13" t="s">
        <v>227</v>
      </c>
      <c r="B15" s="60">
        <v>301378.7217674564</v>
      </c>
      <c r="C15" s="61">
        <v>4.6</v>
      </c>
      <c r="D15" s="60">
        <v>267028.4759535057</v>
      </c>
      <c r="E15" s="62">
        <v>6874.977462046086</v>
      </c>
      <c r="F15" s="63"/>
      <c r="G15" s="63"/>
      <c r="H15" s="64"/>
      <c r="I15" s="63"/>
      <c r="J15" s="65"/>
      <c r="K15" s="65"/>
      <c r="L15" s="65"/>
      <c r="M15" s="65"/>
      <c r="N15" s="65"/>
    </row>
    <row r="16" spans="1:14" ht="12.75">
      <c r="A16" s="13" t="s">
        <v>228</v>
      </c>
      <c r="B16" s="60">
        <v>330119.72161119326</v>
      </c>
      <c r="C16" s="61">
        <v>4.1</v>
      </c>
      <c r="D16" s="60">
        <v>292380.9695527268</v>
      </c>
      <c r="E16" s="62">
        <v>7514.4543411104305</v>
      </c>
      <c r="F16" s="63"/>
      <c r="G16" s="63"/>
      <c r="H16" s="64"/>
      <c r="I16" s="63"/>
      <c r="J16" s="65"/>
      <c r="K16" s="65"/>
      <c r="L16" s="65"/>
      <c r="M16" s="65"/>
      <c r="N16" s="65"/>
    </row>
    <row r="17" spans="1:6" ht="12.75">
      <c r="A17" s="13" t="s">
        <v>229</v>
      </c>
      <c r="B17" s="60">
        <v>355228.2042960345</v>
      </c>
      <c r="C17" s="61">
        <v>3.5</v>
      </c>
      <c r="D17" s="60">
        <v>313502.33793708606</v>
      </c>
      <c r="E17" s="62">
        <v>8039.137908237472</v>
      </c>
      <c r="F17" s="63"/>
    </row>
    <row r="18" spans="1:6" ht="12.75">
      <c r="A18" s="13" t="s">
        <v>230</v>
      </c>
      <c r="B18" s="60">
        <v>366332.5039366293</v>
      </c>
      <c r="C18" s="61">
        <v>3.6</v>
      </c>
      <c r="D18" s="60">
        <v>322726.070703064</v>
      </c>
      <c r="E18" s="62">
        <v>8259.108338441936</v>
      </c>
      <c r="F18" s="63"/>
    </row>
    <row r="19" spans="1:6" ht="12.75">
      <c r="A19" s="13" t="s">
        <v>231</v>
      </c>
      <c r="B19" s="60">
        <v>389524.9600326951</v>
      </c>
      <c r="C19" s="61">
        <v>3.3373398239509964</v>
      </c>
      <c r="D19" s="60">
        <v>338954.5995456349</v>
      </c>
      <c r="E19" s="62">
        <v>8660.584424170303</v>
      </c>
      <c r="F19" s="63"/>
    </row>
    <row r="20" spans="1:6" ht="12.75">
      <c r="A20" s="13" t="s">
        <v>232</v>
      </c>
      <c r="B20" s="60">
        <v>419386.8474511077</v>
      </c>
      <c r="C20" s="61">
        <v>3</v>
      </c>
      <c r="D20" s="60">
        <v>371548.68799057615</v>
      </c>
      <c r="E20" s="62">
        <v>9476.157849819096</v>
      </c>
      <c r="F20" s="63"/>
    </row>
    <row r="21" spans="1:6" ht="12.75">
      <c r="A21" s="13" t="s">
        <v>233</v>
      </c>
      <c r="B21" s="60">
        <v>443206.15917204577</v>
      </c>
      <c r="C21" s="61">
        <v>3.5</v>
      </c>
      <c r="D21" s="60">
        <v>390311.08386522904</v>
      </c>
      <c r="E21" s="62">
        <v>9938.937170194607</v>
      </c>
      <c r="F21" s="63"/>
    </row>
    <row r="22" spans="1:6" ht="12.75">
      <c r="A22" s="13" t="s">
        <v>234</v>
      </c>
      <c r="B22" s="60">
        <v>468167.99490341736</v>
      </c>
      <c r="C22" s="61">
        <v>3.1</v>
      </c>
      <c r="D22" s="60">
        <v>411052.61259961774</v>
      </c>
      <c r="E22" s="62">
        <v>10453.403531547126</v>
      </c>
      <c r="F22" s="63"/>
    </row>
    <row r="23" spans="1:6" ht="12.75">
      <c r="A23" s="13"/>
      <c r="B23" s="60"/>
      <c r="C23" s="61"/>
      <c r="D23" s="60"/>
      <c r="E23" s="62"/>
      <c r="F23" s="63"/>
    </row>
    <row r="24" spans="1:5" ht="12.75">
      <c r="A24" s="59" t="s">
        <v>245</v>
      </c>
      <c r="B24" s="61"/>
      <c r="C24" s="61"/>
      <c r="D24" s="61"/>
      <c r="E24" s="62"/>
    </row>
    <row r="25" spans="1:8" ht="12.75">
      <c r="A25" s="13" t="s">
        <v>232</v>
      </c>
      <c r="B25" s="60">
        <v>437787.43403892155</v>
      </c>
      <c r="C25" s="66">
        <v>4.2</v>
      </c>
      <c r="D25" s="60">
        <v>381660</v>
      </c>
      <c r="E25" s="62">
        <v>9731</v>
      </c>
      <c r="F25" s="67"/>
      <c r="H25" s="68"/>
    </row>
    <row r="26" spans="1:8" ht="12.75">
      <c r="A26" s="13" t="s">
        <v>233</v>
      </c>
      <c r="B26" s="60">
        <v>464251.19901914825</v>
      </c>
      <c r="C26" s="61">
        <v>4.6</v>
      </c>
      <c r="D26" s="60">
        <v>402198</v>
      </c>
      <c r="E26" s="62">
        <v>10240</v>
      </c>
      <c r="F26" s="67"/>
      <c r="H26" s="68"/>
    </row>
    <row r="27" spans="1:8" ht="12.75">
      <c r="A27" s="13" t="s">
        <v>234</v>
      </c>
      <c r="B27" s="60">
        <v>494140</v>
      </c>
      <c r="C27" s="61">
        <v>4.3</v>
      </c>
      <c r="D27" s="60">
        <v>426514</v>
      </c>
      <c r="E27" s="62">
        <v>10840</v>
      </c>
      <c r="F27" s="67"/>
      <c r="H27" s="68"/>
    </row>
    <row r="28" spans="1:8" ht="12.75">
      <c r="A28" s="13" t="s">
        <v>235</v>
      </c>
      <c r="B28" s="60">
        <v>527975</v>
      </c>
      <c r="C28" s="61">
        <v>4</v>
      </c>
      <c r="D28" s="60">
        <v>454267</v>
      </c>
      <c r="E28" s="62">
        <v>11514</v>
      </c>
      <c r="F28" s="67"/>
      <c r="H28" s="68"/>
    </row>
    <row r="29" spans="1:8" ht="12.75">
      <c r="A29" s="13" t="s">
        <v>236</v>
      </c>
      <c r="B29" s="60">
        <v>565419</v>
      </c>
      <c r="C29" s="61">
        <v>3.5</v>
      </c>
      <c r="D29" s="60">
        <v>486548</v>
      </c>
      <c r="E29" s="62">
        <v>12278</v>
      </c>
      <c r="F29" s="67"/>
      <c r="H29" s="68"/>
    </row>
    <row r="30" spans="1:8" ht="12.75">
      <c r="A30" s="13" t="s">
        <v>237</v>
      </c>
      <c r="B30" s="60">
        <v>609734</v>
      </c>
      <c r="C30" s="61">
        <v>3.3</v>
      </c>
      <c r="D30" s="60">
        <v>520235</v>
      </c>
      <c r="E30" s="62">
        <v>13030</v>
      </c>
      <c r="F30" s="67"/>
      <c r="H30" s="68"/>
    </row>
    <row r="31" spans="1:8" ht="12.75">
      <c r="A31" s="13" t="s">
        <v>238</v>
      </c>
      <c r="B31" s="60">
        <v>653289</v>
      </c>
      <c r="C31" s="61">
        <v>3.2</v>
      </c>
      <c r="D31" s="60">
        <v>553297</v>
      </c>
      <c r="E31" s="62">
        <v>13741</v>
      </c>
      <c r="F31" s="67"/>
      <c r="H31" s="68"/>
    </row>
    <row r="32" spans="1:8" ht="13.5" thickBot="1">
      <c r="A32" s="16" t="s">
        <v>239</v>
      </c>
      <c r="B32" s="69">
        <v>696208</v>
      </c>
      <c r="C32" s="70">
        <v>3</v>
      </c>
      <c r="D32" s="69">
        <v>589862</v>
      </c>
      <c r="E32" s="71">
        <v>14548</v>
      </c>
      <c r="F32" s="67"/>
      <c r="H32" s="68"/>
    </row>
    <row r="33" ht="12.75">
      <c r="A33" s="2" t="s">
        <v>240</v>
      </c>
    </row>
    <row r="34" ht="12.75">
      <c r="A34" s="2" t="s">
        <v>241</v>
      </c>
    </row>
    <row r="35" spans="1:3" ht="12.75">
      <c r="A35" s="2" t="s">
        <v>242</v>
      </c>
      <c r="C35" s="63"/>
    </row>
    <row r="36" ht="12.75">
      <c r="A36" s="2" t="s">
        <v>243</v>
      </c>
    </row>
    <row r="37" spans="1:5" ht="12.75">
      <c r="A37" s="24"/>
      <c r="B37" s="24"/>
      <c r="C37" s="24"/>
      <c r="D37" s="24"/>
      <c r="E37" s="24"/>
    </row>
    <row r="38" spans="1:5" ht="12.75">
      <c r="A38" s="24"/>
      <c r="B38" s="24"/>
      <c r="C38" s="72"/>
      <c r="D38" s="24"/>
      <c r="E38" s="24"/>
    </row>
    <row r="39" spans="1:5" ht="12.75">
      <c r="A39" s="24"/>
      <c r="B39" s="24"/>
      <c r="C39" s="24"/>
      <c r="D39" s="24"/>
      <c r="E39" s="24"/>
    </row>
  </sheetData>
  <mergeCells count="2">
    <mergeCell ref="A1:E1"/>
    <mergeCell ref="A3:E3"/>
  </mergeCells>
  <printOptions/>
  <pageMargins left="0.11811023622047245" right="0.75" top="1" bottom="1" header="0" footer="0"/>
  <pageSetup horizontalDpi="600" verticalDpi="600" orientation="portrait" paperSize="9" scale="62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811"/>
  <dimension ref="A1:F29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6.8515625" style="2" customWidth="1"/>
    <col min="2" max="5" width="20.7109375" style="2" customWidth="1"/>
    <col min="6" max="6" width="22.00390625" style="2" customWidth="1"/>
    <col min="7" max="16384" width="12.57421875" style="2" customWidth="1"/>
  </cols>
  <sheetData>
    <row r="1" spans="1:6" ht="18">
      <c r="A1" s="157" t="s">
        <v>211</v>
      </c>
      <c r="B1" s="157"/>
      <c r="C1" s="157"/>
      <c r="D1" s="157"/>
      <c r="E1" s="157"/>
      <c r="F1" s="157"/>
    </row>
    <row r="2" spans="1:6" ht="12.75">
      <c r="A2" s="24"/>
      <c r="B2" s="24"/>
      <c r="C2" s="24"/>
      <c r="D2" s="24"/>
      <c r="E2" s="24"/>
      <c r="F2" s="24"/>
    </row>
    <row r="3" spans="1:6" ht="15">
      <c r="A3" s="158" t="s">
        <v>274</v>
      </c>
      <c r="B3" s="158"/>
      <c r="C3" s="158"/>
      <c r="D3" s="158"/>
      <c r="E3" s="158"/>
      <c r="F3" s="158"/>
    </row>
    <row r="4" spans="1:6" ht="15">
      <c r="A4" s="158" t="s">
        <v>246</v>
      </c>
      <c r="B4" s="158"/>
      <c r="C4" s="158"/>
      <c r="D4" s="158"/>
      <c r="E4" s="158"/>
      <c r="F4" s="158"/>
    </row>
    <row r="5" spans="1:6" ht="15">
      <c r="A5" s="158" t="s">
        <v>247</v>
      </c>
      <c r="B5" s="158"/>
      <c r="C5" s="158"/>
      <c r="D5" s="158"/>
      <c r="E5" s="158"/>
      <c r="F5" s="158"/>
    </row>
    <row r="6" spans="1:6" ht="12.75">
      <c r="A6" s="21"/>
      <c r="B6" s="21"/>
      <c r="C6" s="21"/>
      <c r="D6" s="21"/>
      <c r="E6" s="21"/>
      <c r="F6" s="21"/>
    </row>
    <row r="7" spans="1:6" ht="12.75">
      <c r="A7" s="22"/>
      <c r="B7" s="5" t="s">
        <v>248</v>
      </c>
      <c r="C7" s="5" t="s">
        <v>3</v>
      </c>
      <c r="D7" s="5" t="s">
        <v>3</v>
      </c>
      <c r="E7" s="5" t="s">
        <v>17</v>
      </c>
      <c r="F7" s="6"/>
    </row>
    <row r="8" spans="1:6" ht="12.75">
      <c r="A8" s="7" t="s">
        <v>249</v>
      </c>
      <c r="B8" s="8" t="s">
        <v>250</v>
      </c>
      <c r="C8" s="8" t="s">
        <v>251</v>
      </c>
      <c r="D8" s="8" t="s">
        <v>252</v>
      </c>
      <c r="E8" s="8" t="s">
        <v>253</v>
      </c>
      <c r="F8" s="9" t="s">
        <v>254</v>
      </c>
    </row>
    <row r="9" spans="1:6" ht="13.5" thickBot="1">
      <c r="A9" s="41"/>
      <c r="B9" s="11" t="s">
        <v>255</v>
      </c>
      <c r="C9" s="11"/>
      <c r="D9" s="11"/>
      <c r="E9" s="39"/>
      <c r="F9" s="12"/>
    </row>
    <row r="10" spans="1:6" ht="12.75">
      <c r="A10" s="42" t="s">
        <v>256</v>
      </c>
      <c r="B10" s="43">
        <f>SUM(B12:B26)</f>
        <v>274650</v>
      </c>
      <c r="C10" s="43">
        <f>SUM(C12:C26)</f>
        <v>150129</v>
      </c>
      <c r="D10" s="43">
        <f>SUM(D12:D26)</f>
        <v>111536</v>
      </c>
      <c r="E10" s="43">
        <f>SUM(E12:E26)</f>
        <v>129598</v>
      </c>
      <c r="F10" s="44">
        <f>SUM(F12:F26)</f>
        <v>115724</v>
      </c>
    </row>
    <row r="11" spans="1:6" ht="12.75">
      <c r="A11" s="45"/>
      <c r="B11" s="35"/>
      <c r="C11" s="35"/>
      <c r="D11" s="35"/>
      <c r="E11" s="35"/>
      <c r="F11" s="46"/>
    </row>
    <row r="12" spans="1:6" ht="12.75">
      <c r="A12" s="45" t="s">
        <v>257</v>
      </c>
      <c r="B12" s="53">
        <v>41391</v>
      </c>
      <c r="C12" s="53">
        <v>21909</v>
      </c>
      <c r="D12" s="53">
        <v>18196</v>
      </c>
      <c r="E12" s="53">
        <v>25129</v>
      </c>
      <c r="F12" s="54">
        <v>10293</v>
      </c>
    </row>
    <row r="13" spans="1:6" ht="12.75">
      <c r="A13" s="45" t="s">
        <v>258</v>
      </c>
      <c r="B13" s="53">
        <v>5481</v>
      </c>
      <c r="C13" s="53">
        <v>2544</v>
      </c>
      <c r="D13" s="53">
        <v>2449</v>
      </c>
      <c r="E13" s="53">
        <v>2899</v>
      </c>
      <c r="F13" s="54">
        <v>2141</v>
      </c>
    </row>
    <row r="14" spans="1:6" ht="12.75">
      <c r="A14" s="45" t="s">
        <v>259</v>
      </c>
      <c r="B14" s="53">
        <v>6931</v>
      </c>
      <c r="C14" s="53">
        <v>3124</v>
      </c>
      <c r="D14" s="53">
        <v>3736</v>
      </c>
      <c r="E14" s="53">
        <v>4146</v>
      </c>
      <c r="F14" s="54">
        <v>2240</v>
      </c>
    </row>
    <row r="15" spans="1:6" ht="12.75">
      <c r="A15" s="45" t="s">
        <v>260</v>
      </c>
      <c r="B15" s="53">
        <v>7940</v>
      </c>
      <c r="C15" s="53">
        <v>3273</v>
      </c>
      <c r="D15" s="53">
        <v>4361</v>
      </c>
      <c r="E15" s="53">
        <v>4768</v>
      </c>
      <c r="F15" s="54">
        <v>2241</v>
      </c>
    </row>
    <row r="16" spans="1:6" ht="12.75">
      <c r="A16" s="45" t="s">
        <v>261</v>
      </c>
      <c r="B16" s="53">
        <v>34210</v>
      </c>
      <c r="C16" s="53">
        <v>21453</v>
      </c>
      <c r="D16" s="53">
        <v>11526</v>
      </c>
      <c r="E16" s="53">
        <v>11016</v>
      </c>
      <c r="F16" s="54">
        <v>21484</v>
      </c>
    </row>
    <row r="17" spans="1:6" ht="12.75">
      <c r="A17" s="45" t="s">
        <v>262</v>
      </c>
      <c r="B17" s="53">
        <v>3480</v>
      </c>
      <c r="C17" s="53">
        <v>1357</v>
      </c>
      <c r="D17" s="53">
        <v>1881</v>
      </c>
      <c r="E17" s="53">
        <v>2416</v>
      </c>
      <c r="F17" s="54">
        <v>1527</v>
      </c>
    </row>
    <row r="18" spans="1:6" ht="12.75">
      <c r="A18" s="45" t="s">
        <v>263</v>
      </c>
      <c r="B18" s="53">
        <v>63478</v>
      </c>
      <c r="C18" s="53">
        <v>36608</v>
      </c>
      <c r="D18" s="53">
        <v>23164</v>
      </c>
      <c r="E18" s="53">
        <v>31356</v>
      </c>
      <c r="F18" s="54">
        <v>24956</v>
      </c>
    </row>
    <row r="19" spans="1:6" ht="12.75">
      <c r="A19" s="45" t="s">
        <v>264</v>
      </c>
      <c r="B19" s="53">
        <v>10934</v>
      </c>
      <c r="C19" s="53">
        <v>8036</v>
      </c>
      <c r="D19" s="53">
        <v>2496</v>
      </c>
      <c r="E19" s="53">
        <v>2765</v>
      </c>
      <c r="F19" s="54">
        <v>7621</v>
      </c>
    </row>
    <row r="20" spans="1:6" ht="12.75">
      <c r="A20" s="45" t="s">
        <v>265</v>
      </c>
      <c r="B20" s="53">
        <v>19016</v>
      </c>
      <c r="C20" s="53">
        <v>9303</v>
      </c>
      <c r="D20" s="53">
        <v>8294</v>
      </c>
      <c r="E20" s="53">
        <v>9943</v>
      </c>
      <c r="F20" s="54">
        <v>6741</v>
      </c>
    </row>
    <row r="21" spans="1:6" ht="12.75">
      <c r="A21" s="45" t="s">
        <v>266</v>
      </c>
      <c r="B21" s="53">
        <v>5765</v>
      </c>
      <c r="C21" s="53">
        <v>1118</v>
      </c>
      <c r="D21" s="53">
        <v>4396</v>
      </c>
      <c r="E21" s="53">
        <v>2772</v>
      </c>
      <c r="F21" s="54">
        <v>2855</v>
      </c>
    </row>
    <row r="22" spans="1:6" ht="12.75">
      <c r="A22" s="45" t="s">
        <v>267</v>
      </c>
      <c r="B22" s="53">
        <v>41701</v>
      </c>
      <c r="C22" s="53">
        <v>27141</v>
      </c>
      <c r="D22" s="53">
        <v>12981</v>
      </c>
      <c r="E22" s="47">
        <v>13270</v>
      </c>
      <c r="F22" s="54">
        <v>21723</v>
      </c>
    </row>
    <row r="23" spans="1:6" ht="12.75">
      <c r="A23" s="45" t="s">
        <v>268</v>
      </c>
      <c r="B23" s="53">
        <v>250</v>
      </c>
      <c r="C23" s="53">
        <v>86</v>
      </c>
      <c r="D23" s="53">
        <v>151</v>
      </c>
      <c r="E23" s="47">
        <v>125</v>
      </c>
      <c r="F23" s="54">
        <v>111</v>
      </c>
    </row>
    <row r="24" spans="1:6" ht="12.75">
      <c r="A24" s="45" t="s">
        <v>269</v>
      </c>
      <c r="B24" s="53">
        <v>5206</v>
      </c>
      <c r="C24" s="53">
        <v>2917</v>
      </c>
      <c r="D24" s="53">
        <v>2284</v>
      </c>
      <c r="E24" s="53">
        <v>2739</v>
      </c>
      <c r="F24" s="54">
        <v>2235</v>
      </c>
    </row>
    <row r="25" spans="1:6" ht="12.75">
      <c r="A25" s="45" t="s">
        <v>270</v>
      </c>
      <c r="B25" s="53">
        <v>24253</v>
      </c>
      <c r="C25" s="53">
        <v>9202</v>
      </c>
      <c r="D25" s="53">
        <v>13299</v>
      </c>
      <c r="E25" s="53">
        <v>13276</v>
      </c>
      <c r="F25" s="54">
        <v>8205</v>
      </c>
    </row>
    <row r="26" spans="1:6" ht="13.5" thickBot="1">
      <c r="A26" s="41" t="s">
        <v>271</v>
      </c>
      <c r="B26" s="55">
        <v>4614</v>
      </c>
      <c r="C26" s="55">
        <v>2058</v>
      </c>
      <c r="D26" s="55">
        <v>2322</v>
      </c>
      <c r="E26" s="55">
        <v>2978</v>
      </c>
      <c r="F26" s="56">
        <v>1351</v>
      </c>
    </row>
    <row r="27" spans="1:6" ht="12.75">
      <c r="A27" s="2" t="s">
        <v>272</v>
      </c>
      <c r="B27" s="57"/>
      <c r="C27" s="57"/>
      <c r="D27" s="57"/>
      <c r="E27" s="57"/>
      <c r="F27" s="57"/>
    </row>
    <row r="28" ht="12.75">
      <c r="A28" s="2" t="s">
        <v>273</v>
      </c>
    </row>
    <row r="29" spans="2:6" ht="12.75">
      <c r="B29" s="52"/>
      <c r="C29" s="52"/>
      <c r="D29" s="52"/>
      <c r="E29" s="52"/>
      <c r="F29" s="52"/>
    </row>
  </sheetData>
  <mergeCells count="4">
    <mergeCell ref="A1:F1"/>
    <mergeCell ref="A3:F3"/>
    <mergeCell ref="A5:F5"/>
    <mergeCell ref="A4:F4"/>
  </mergeCells>
  <printOptions/>
  <pageMargins left="0.11811023622047245" right="0.75" top="1" bottom="1" header="0" footer="0"/>
  <pageSetup horizontalDpi="600" verticalDpi="600" orientation="portrait" paperSize="9" scale="76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812"/>
  <dimension ref="A1:F29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6.8515625" style="2" customWidth="1"/>
    <col min="2" max="6" width="20.7109375" style="2" customWidth="1"/>
    <col min="7" max="16384" width="12.57421875" style="2" customWidth="1"/>
  </cols>
  <sheetData>
    <row r="1" spans="1:6" ht="18">
      <c r="A1" s="157" t="s">
        <v>211</v>
      </c>
      <c r="B1" s="157"/>
      <c r="C1" s="157"/>
      <c r="D1" s="157"/>
      <c r="E1" s="157"/>
      <c r="F1" s="157"/>
    </row>
    <row r="2" spans="1:6" ht="12.75">
      <c r="A2" s="24"/>
      <c r="B2" s="24"/>
      <c r="C2" s="24"/>
      <c r="D2" s="24"/>
      <c r="E2" s="24"/>
      <c r="F2" s="24"/>
    </row>
    <row r="3" spans="1:6" ht="15">
      <c r="A3" s="158" t="s">
        <v>277</v>
      </c>
      <c r="B3" s="158"/>
      <c r="C3" s="158"/>
      <c r="D3" s="158"/>
      <c r="E3" s="158"/>
      <c r="F3" s="158"/>
    </row>
    <row r="4" spans="1:6" ht="15">
      <c r="A4" s="158" t="s">
        <v>275</v>
      </c>
      <c r="B4" s="158"/>
      <c r="C4" s="158"/>
      <c r="D4" s="158"/>
      <c r="E4" s="158"/>
      <c r="F4" s="158"/>
    </row>
    <row r="5" spans="1:6" ht="15">
      <c r="A5" s="158" t="s">
        <v>247</v>
      </c>
      <c r="B5" s="158"/>
      <c r="C5" s="158"/>
      <c r="D5" s="158"/>
      <c r="E5" s="158"/>
      <c r="F5" s="158"/>
    </row>
    <row r="6" spans="1:6" ht="12.75">
      <c r="A6" s="21"/>
      <c r="B6" s="21"/>
      <c r="C6" s="21"/>
      <c r="D6" s="21"/>
      <c r="E6" s="21"/>
      <c r="F6" s="21"/>
    </row>
    <row r="7" spans="1:6" ht="12.75">
      <c r="A7" s="22"/>
      <c r="B7" s="5" t="s">
        <v>248</v>
      </c>
      <c r="C7" s="5" t="s">
        <v>3</v>
      </c>
      <c r="D7" s="5" t="s">
        <v>3</v>
      </c>
      <c r="E7" s="5" t="s">
        <v>17</v>
      </c>
      <c r="F7" s="6"/>
    </row>
    <row r="8" spans="1:6" ht="12.75">
      <c r="A8" s="7" t="s">
        <v>249</v>
      </c>
      <c r="B8" s="8" t="s">
        <v>250</v>
      </c>
      <c r="C8" s="8" t="s">
        <v>251</v>
      </c>
      <c r="D8" s="8" t="s">
        <v>252</v>
      </c>
      <c r="E8" s="8" t="s">
        <v>253</v>
      </c>
      <c r="F8" s="9" t="s">
        <v>254</v>
      </c>
    </row>
    <row r="9" spans="1:6" ht="13.5" thickBot="1">
      <c r="A9" s="41"/>
      <c r="B9" s="11" t="s">
        <v>255</v>
      </c>
      <c r="C9" s="11"/>
      <c r="D9" s="11"/>
      <c r="E9" s="39"/>
      <c r="F9" s="12"/>
    </row>
    <row r="10" spans="1:6" ht="12.75">
      <c r="A10" s="42" t="s">
        <v>256</v>
      </c>
      <c r="B10" s="43">
        <f>SUM(B12:B26)</f>
        <v>273322</v>
      </c>
      <c r="C10" s="43">
        <f>SUM(C12:C26)</f>
        <v>150544</v>
      </c>
      <c r="D10" s="43">
        <f>SUM(D12:D26)</f>
        <v>108807</v>
      </c>
      <c r="E10" s="43">
        <f>SUM(E12:E26)</f>
        <v>130627</v>
      </c>
      <c r="F10" s="44">
        <f>SUM(F12:F26)</f>
        <v>113117</v>
      </c>
    </row>
    <row r="11" spans="1:6" ht="12.75">
      <c r="A11" s="45"/>
      <c r="B11" s="35"/>
      <c r="C11" s="35"/>
      <c r="D11" s="35"/>
      <c r="E11" s="35"/>
      <c r="F11" s="46"/>
    </row>
    <row r="12" spans="1:6" ht="12.75">
      <c r="A12" s="45" t="s">
        <v>257</v>
      </c>
      <c r="B12" s="53">
        <v>40693</v>
      </c>
      <c r="C12" s="53">
        <v>21356</v>
      </c>
      <c r="D12" s="53">
        <v>17947</v>
      </c>
      <c r="E12" s="53">
        <v>24750</v>
      </c>
      <c r="F12" s="54">
        <v>9595</v>
      </c>
    </row>
    <row r="13" spans="1:6" ht="12.75">
      <c r="A13" s="45" t="s">
        <v>258</v>
      </c>
      <c r="B13" s="53">
        <v>5546</v>
      </c>
      <c r="C13" s="53">
        <v>2666</v>
      </c>
      <c r="D13" s="53">
        <v>2358</v>
      </c>
      <c r="E13" s="53">
        <v>3038</v>
      </c>
      <c r="F13" s="54">
        <v>2046</v>
      </c>
    </row>
    <row r="14" spans="1:6" ht="12.75">
      <c r="A14" s="45" t="s">
        <v>259</v>
      </c>
      <c r="B14" s="53">
        <v>6583</v>
      </c>
      <c r="C14" s="53">
        <v>3080</v>
      </c>
      <c r="D14" s="53">
        <v>3429</v>
      </c>
      <c r="E14" s="53">
        <v>3977</v>
      </c>
      <c r="F14" s="54">
        <v>2078</v>
      </c>
    </row>
    <row r="15" spans="1:6" ht="12.75">
      <c r="A15" s="45" t="s">
        <v>260</v>
      </c>
      <c r="B15" s="53">
        <v>7718</v>
      </c>
      <c r="C15" s="53">
        <v>3173</v>
      </c>
      <c r="D15" s="53">
        <v>4229</v>
      </c>
      <c r="E15" s="53">
        <v>4660</v>
      </c>
      <c r="F15" s="54">
        <v>2134</v>
      </c>
    </row>
    <row r="16" spans="1:6" ht="12.75">
      <c r="A16" s="45" t="s">
        <v>261</v>
      </c>
      <c r="B16" s="53">
        <v>33713</v>
      </c>
      <c r="C16" s="53">
        <v>21113</v>
      </c>
      <c r="D16" s="53">
        <v>11206</v>
      </c>
      <c r="E16" s="53">
        <v>12048</v>
      </c>
      <c r="F16" s="54">
        <v>19834</v>
      </c>
    </row>
    <row r="17" spans="1:6" ht="12.75">
      <c r="A17" s="45" t="s">
        <v>262</v>
      </c>
      <c r="B17" s="53">
        <v>3601</v>
      </c>
      <c r="C17" s="53">
        <v>1440</v>
      </c>
      <c r="D17" s="53">
        <v>1900</v>
      </c>
      <c r="E17" s="53">
        <v>2442</v>
      </c>
      <c r="F17" s="54">
        <v>1656</v>
      </c>
    </row>
    <row r="18" spans="1:6" ht="12.75">
      <c r="A18" s="45" t="s">
        <v>263</v>
      </c>
      <c r="B18" s="53">
        <v>62803</v>
      </c>
      <c r="C18" s="53">
        <v>36289</v>
      </c>
      <c r="D18" s="53">
        <v>22498</v>
      </c>
      <c r="E18" s="53">
        <v>31139</v>
      </c>
      <c r="F18" s="54">
        <v>24262</v>
      </c>
    </row>
    <row r="19" spans="1:6" ht="12.75">
      <c r="A19" s="45" t="s">
        <v>264</v>
      </c>
      <c r="B19" s="53">
        <v>11298</v>
      </c>
      <c r="C19" s="53">
        <v>8153</v>
      </c>
      <c r="D19" s="53">
        <v>2689</v>
      </c>
      <c r="E19" s="53">
        <v>2790</v>
      </c>
      <c r="F19" s="54">
        <v>8025</v>
      </c>
    </row>
    <row r="20" spans="1:6" ht="12.75">
      <c r="A20" s="45" t="s">
        <v>265</v>
      </c>
      <c r="B20" s="53">
        <v>18881</v>
      </c>
      <c r="C20" s="53">
        <v>9418</v>
      </c>
      <c r="D20" s="53">
        <v>7921</v>
      </c>
      <c r="E20" s="53">
        <v>10179</v>
      </c>
      <c r="F20" s="54">
        <v>6360</v>
      </c>
    </row>
    <row r="21" spans="1:6" ht="12.75">
      <c r="A21" s="45" t="s">
        <v>266</v>
      </c>
      <c r="B21" s="53">
        <v>5566</v>
      </c>
      <c r="C21" s="53">
        <v>1172</v>
      </c>
      <c r="D21" s="53">
        <v>4120</v>
      </c>
      <c r="E21" s="53">
        <v>2844</v>
      </c>
      <c r="F21" s="54">
        <v>2588</v>
      </c>
    </row>
    <row r="22" spans="1:6" ht="12.75">
      <c r="A22" s="45" t="s">
        <v>267</v>
      </c>
      <c r="B22" s="53">
        <v>42301</v>
      </c>
      <c r="C22" s="53">
        <v>27690</v>
      </c>
      <c r="D22" s="53">
        <v>13011</v>
      </c>
      <c r="E22" s="47">
        <v>13424</v>
      </c>
      <c r="F22" s="54">
        <v>22518</v>
      </c>
    </row>
    <row r="23" spans="1:6" ht="12.75">
      <c r="A23" s="45" t="s">
        <v>268</v>
      </c>
      <c r="B23" s="53">
        <v>252</v>
      </c>
      <c r="C23" s="53">
        <v>86</v>
      </c>
      <c r="D23" s="53">
        <v>153</v>
      </c>
      <c r="E23" s="47">
        <v>122</v>
      </c>
      <c r="F23" s="54">
        <v>101</v>
      </c>
    </row>
    <row r="24" spans="1:6" ht="12.75">
      <c r="A24" s="45" t="s">
        <v>269</v>
      </c>
      <c r="B24" s="53">
        <v>5753</v>
      </c>
      <c r="C24" s="53">
        <v>3529</v>
      </c>
      <c r="D24" s="53">
        <v>2218</v>
      </c>
      <c r="E24" s="53">
        <v>2888</v>
      </c>
      <c r="F24" s="54">
        <v>2608</v>
      </c>
    </row>
    <row r="25" spans="1:6" ht="12.75">
      <c r="A25" s="45" t="s">
        <v>270</v>
      </c>
      <c r="B25" s="53">
        <v>24135</v>
      </c>
      <c r="C25" s="53">
        <v>9427</v>
      </c>
      <c r="D25" s="53">
        <v>12855</v>
      </c>
      <c r="E25" s="53">
        <v>13270</v>
      </c>
      <c r="F25" s="54">
        <v>8155</v>
      </c>
    </row>
    <row r="26" spans="1:6" ht="13.5" thickBot="1">
      <c r="A26" s="41" t="s">
        <v>271</v>
      </c>
      <c r="B26" s="55">
        <v>4479</v>
      </c>
      <c r="C26" s="55">
        <v>1952</v>
      </c>
      <c r="D26" s="55">
        <v>2273</v>
      </c>
      <c r="E26" s="55">
        <v>3056</v>
      </c>
      <c r="F26" s="56">
        <v>1157</v>
      </c>
    </row>
    <row r="27" spans="1:6" ht="12.75">
      <c r="A27" s="2" t="s">
        <v>276</v>
      </c>
      <c r="B27" s="57"/>
      <c r="C27" s="57"/>
      <c r="D27" s="57"/>
      <c r="E27" s="57"/>
      <c r="F27" s="57"/>
    </row>
    <row r="28" ht="12.75">
      <c r="A28" s="2" t="s">
        <v>273</v>
      </c>
    </row>
    <row r="29" spans="2:6" ht="12.75">
      <c r="B29" s="52"/>
      <c r="C29" s="52"/>
      <c r="D29" s="52"/>
      <c r="E29" s="52"/>
      <c r="F29" s="52"/>
    </row>
  </sheetData>
  <mergeCells count="4">
    <mergeCell ref="A1:F1"/>
    <mergeCell ref="A3:F3"/>
    <mergeCell ref="A5:F5"/>
    <mergeCell ref="A4:F4"/>
  </mergeCells>
  <printOptions/>
  <pageMargins left="0.11811023622047245" right="0.75" top="1" bottom="1" header="0" footer="0"/>
  <pageSetup horizontalDpi="600" verticalDpi="600" orientation="portrait" paperSize="9" scale="57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81211"/>
  <dimension ref="A1:F29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6.8515625" style="2" customWidth="1"/>
    <col min="2" max="6" width="20.7109375" style="2" customWidth="1"/>
    <col min="7" max="16384" width="12.57421875" style="2" customWidth="1"/>
  </cols>
  <sheetData>
    <row r="1" spans="1:6" ht="18">
      <c r="A1" s="157" t="s">
        <v>211</v>
      </c>
      <c r="B1" s="157"/>
      <c r="C1" s="157"/>
      <c r="D1" s="157"/>
      <c r="E1" s="157"/>
      <c r="F1" s="157"/>
    </row>
    <row r="2" spans="1:6" ht="12.75">
      <c r="A2" s="24"/>
      <c r="B2" s="24"/>
      <c r="C2" s="24"/>
      <c r="D2" s="24"/>
      <c r="E2" s="24"/>
      <c r="F2" s="24"/>
    </row>
    <row r="3" spans="1:6" ht="15">
      <c r="A3" s="158" t="s">
        <v>279</v>
      </c>
      <c r="B3" s="158"/>
      <c r="C3" s="158"/>
      <c r="D3" s="158"/>
      <c r="E3" s="158"/>
      <c r="F3" s="158"/>
    </row>
    <row r="4" spans="1:6" ht="15">
      <c r="A4" s="158" t="s">
        <v>278</v>
      </c>
      <c r="B4" s="158"/>
      <c r="C4" s="158"/>
      <c r="D4" s="158"/>
      <c r="E4" s="158"/>
      <c r="F4" s="158"/>
    </row>
    <row r="5" spans="1:6" ht="15">
      <c r="A5" s="158" t="s">
        <v>247</v>
      </c>
      <c r="B5" s="158"/>
      <c r="C5" s="158"/>
      <c r="D5" s="158"/>
      <c r="E5" s="158"/>
      <c r="F5" s="158"/>
    </row>
    <row r="6" spans="1:6" ht="12.75">
      <c r="A6" s="21"/>
      <c r="B6" s="21"/>
      <c r="C6" s="21"/>
      <c r="D6" s="21"/>
      <c r="E6" s="21"/>
      <c r="F6" s="21"/>
    </row>
    <row r="7" spans="1:6" ht="12.75">
      <c r="A7" s="22"/>
      <c r="B7" s="5" t="s">
        <v>248</v>
      </c>
      <c r="C7" s="5" t="s">
        <v>3</v>
      </c>
      <c r="D7" s="5" t="s">
        <v>3</v>
      </c>
      <c r="E7" s="5" t="s">
        <v>17</v>
      </c>
      <c r="F7" s="6"/>
    </row>
    <row r="8" spans="1:6" ht="12.75">
      <c r="A8" s="7" t="s">
        <v>249</v>
      </c>
      <c r="B8" s="8" t="s">
        <v>250</v>
      </c>
      <c r="C8" s="8" t="s">
        <v>251</v>
      </c>
      <c r="D8" s="8" t="s">
        <v>252</v>
      </c>
      <c r="E8" s="8" t="s">
        <v>253</v>
      </c>
      <c r="F8" s="9" t="s">
        <v>254</v>
      </c>
    </row>
    <row r="9" spans="1:6" ht="13.5" thickBot="1">
      <c r="A9" s="41"/>
      <c r="B9" s="11" t="s">
        <v>255</v>
      </c>
      <c r="C9" s="11"/>
      <c r="D9" s="11"/>
      <c r="E9" s="39"/>
      <c r="F9" s="12"/>
    </row>
    <row r="10" spans="1:6" ht="12.75">
      <c r="A10" s="42" t="s">
        <v>256</v>
      </c>
      <c r="B10" s="43">
        <f>SUM(B12:B26)</f>
        <v>281911</v>
      </c>
      <c r="C10" s="43">
        <f>SUM(C12:C26)</f>
        <v>150746</v>
      </c>
      <c r="D10" s="43">
        <f>SUM(D12:D26)</f>
        <v>116727</v>
      </c>
      <c r="E10" s="43">
        <f>SUM(E12:E26)</f>
        <v>135132</v>
      </c>
      <c r="F10" s="44">
        <f>SUM(F12:F26)</f>
        <v>116360</v>
      </c>
    </row>
    <row r="11" spans="1:6" ht="12.75">
      <c r="A11" s="45"/>
      <c r="B11" s="35"/>
      <c r="C11" s="35"/>
      <c r="D11" s="35"/>
      <c r="E11" s="35"/>
      <c r="F11" s="46"/>
    </row>
    <row r="12" spans="1:6" ht="12.75">
      <c r="A12" s="45" t="s">
        <v>257</v>
      </c>
      <c r="B12" s="47">
        <v>42860</v>
      </c>
      <c r="C12" s="47">
        <v>21435</v>
      </c>
      <c r="D12" s="47">
        <v>19924</v>
      </c>
      <c r="E12" s="47">
        <v>25172</v>
      </c>
      <c r="F12" s="48">
        <v>11053</v>
      </c>
    </row>
    <row r="13" spans="1:6" ht="12.75">
      <c r="A13" s="45" t="s">
        <v>258</v>
      </c>
      <c r="B13" s="47">
        <v>5503</v>
      </c>
      <c r="C13" s="47">
        <v>2499</v>
      </c>
      <c r="D13" s="47">
        <v>2495</v>
      </c>
      <c r="E13" s="47">
        <v>2960</v>
      </c>
      <c r="F13" s="48">
        <v>2143</v>
      </c>
    </row>
    <row r="14" spans="1:6" ht="12.75">
      <c r="A14" s="45" t="s">
        <v>259</v>
      </c>
      <c r="B14" s="47">
        <v>7035</v>
      </c>
      <c r="C14" s="47">
        <v>3061</v>
      </c>
      <c r="D14" s="47">
        <v>3901</v>
      </c>
      <c r="E14" s="47">
        <v>4240</v>
      </c>
      <c r="F14" s="48">
        <v>2255</v>
      </c>
    </row>
    <row r="15" spans="1:6" ht="12.75">
      <c r="A15" s="45" t="s">
        <v>260</v>
      </c>
      <c r="B15" s="47">
        <v>8422</v>
      </c>
      <c r="C15" s="47">
        <v>3292</v>
      </c>
      <c r="D15" s="47">
        <v>4817</v>
      </c>
      <c r="E15" s="47">
        <v>4847</v>
      </c>
      <c r="F15" s="48">
        <v>2611</v>
      </c>
    </row>
    <row r="16" spans="1:6" ht="12.75">
      <c r="A16" s="45" t="s">
        <v>261</v>
      </c>
      <c r="B16" s="47">
        <v>36282</v>
      </c>
      <c r="C16" s="47">
        <v>22464</v>
      </c>
      <c r="D16" s="47">
        <v>12355</v>
      </c>
      <c r="E16" s="47">
        <v>12933</v>
      </c>
      <c r="F16" s="48">
        <v>21742</v>
      </c>
    </row>
    <row r="17" spans="1:6" ht="12.75">
      <c r="A17" s="45" t="s">
        <v>262</v>
      </c>
      <c r="B17" s="47">
        <v>3896</v>
      </c>
      <c r="C17" s="47">
        <v>1665</v>
      </c>
      <c r="D17" s="47">
        <v>1948</v>
      </c>
      <c r="E17" s="47">
        <v>2651</v>
      </c>
      <c r="F17" s="48">
        <v>1930</v>
      </c>
    </row>
    <row r="18" spans="1:6" ht="12.75">
      <c r="A18" s="45" t="s">
        <v>263</v>
      </c>
      <c r="B18" s="47">
        <v>63726</v>
      </c>
      <c r="C18" s="47">
        <v>35868</v>
      </c>
      <c r="D18" s="47">
        <v>23817</v>
      </c>
      <c r="E18" s="47">
        <v>32114</v>
      </c>
      <c r="F18" s="48">
        <v>23943</v>
      </c>
    </row>
    <row r="19" spans="1:6" ht="12.75">
      <c r="A19" s="45" t="s">
        <v>264</v>
      </c>
      <c r="B19" s="47">
        <v>11492</v>
      </c>
      <c r="C19" s="47">
        <v>8375</v>
      </c>
      <c r="D19" s="47">
        <v>2657</v>
      </c>
      <c r="E19" s="47">
        <v>2948</v>
      </c>
      <c r="F19" s="48">
        <v>8113</v>
      </c>
    </row>
    <row r="20" spans="1:6" ht="12.75">
      <c r="A20" s="45" t="s">
        <v>265</v>
      </c>
      <c r="B20" s="47">
        <v>19741</v>
      </c>
      <c r="C20" s="47">
        <v>9624</v>
      </c>
      <c r="D20" s="47">
        <v>8469</v>
      </c>
      <c r="E20" s="47">
        <v>10734</v>
      </c>
      <c r="F20" s="48">
        <v>6343</v>
      </c>
    </row>
    <row r="21" spans="1:6" ht="12.75">
      <c r="A21" s="45" t="s">
        <v>266</v>
      </c>
      <c r="B21" s="47">
        <v>5850</v>
      </c>
      <c r="C21" s="47">
        <v>1163</v>
      </c>
      <c r="D21" s="47">
        <v>4398</v>
      </c>
      <c r="E21" s="47">
        <v>2924</v>
      </c>
      <c r="F21" s="48">
        <v>2793</v>
      </c>
    </row>
    <row r="22" spans="1:6" ht="12.75">
      <c r="A22" s="45" t="s">
        <v>267</v>
      </c>
      <c r="B22" s="47">
        <v>42009</v>
      </c>
      <c r="C22" s="47">
        <v>26767</v>
      </c>
      <c r="D22" s="47">
        <v>13570</v>
      </c>
      <c r="E22" s="47">
        <v>13789</v>
      </c>
      <c r="F22" s="48">
        <v>21741</v>
      </c>
    </row>
    <row r="23" spans="1:6" ht="12.75">
      <c r="A23" s="45" t="s">
        <v>268</v>
      </c>
      <c r="B23" s="47">
        <v>256</v>
      </c>
      <c r="C23" s="47">
        <v>85</v>
      </c>
      <c r="D23" s="47">
        <v>156</v>
      </c>
      <c r="E23" s="47">
        <v>128</v>
      </c>
      <c r="F23" s="48">
        <v>102</v>
      </c>
    </row>
    <row r="24" spans="1:6" ht="12.75">
      <c r="A24" s="45" t="s">
        <v>269</v>
      </c>
      <c r="B24" s="47">
        <v>5602</v>
      </c>
      <c r="C24" s="47">
        <v>3208</v>
      </c>
      <c r="D24" s="47">
        <v>2389</v>
      </c>
      <c r="E24" s="47">
        <v>2934</v>
      </c>
      <c r="F24" s="48">
        <v>2263</v>
      </c>
    </row>
    <row r="25" spans="1:6" ht="12.75">
      <c r="A25" s="45" t="s">
        <v>270</v>
      </c>
      <c r="B25" s="47">
        <v>24393</v>
      </c>
      <c r="C25" s="47">
        <v>9093</v>
      </c>
      <c r="D25" s="47">
        <v>13418</v>
      </c>
      <c r="E25" s="47">
        <v>13522</v>
      </c>
      <c r="F25" s="48">
        <v>8012</v>
      </c>
    </row>
    <row r="26" spans="1:6" ht="13.5" thickBot="1">
      <c r="A26" s="41" t="s">
        <v>271</v>
      </c>
      <c r="B26" s="49">
        <v>4844</v>
      </c>
      <c r="C26" s="49">
        <v>2147</v>
      </c>
      <c r="D26" s="49">
        <v>2413</v>
      </c>
      <c r="E26" s="49">
        <v>3236</v>
      </c>
      <c r="F26" s="50">
        <v>1316</v>
      </c>
    </row>
    <row r="27" spans="1:6" ht="12.75">
      <c r="A27" s="24" t="s">
        <v>276</v>
      </c>
      <c r="B27" s="51"/>
      <c r="C27" s="51"/>
      <c r="D27" s="51"/>
      <c r="E27" s="51"/>
      <c r="F27" s="51"/>
    </row>
    <row r="28" spans="1:6" ht="12.75">
      <c r="A28" s="24" t="s">
        <v>273</v>
      </c>
      <c r="B28" s="24"/>
      <c r="C28" s="24"/>
      <c r="D28" s="24"/>
      <c r="E28" s="24"/>
      <c r="F28" s="24"/>
    </row>
    <row r="29" spans="2:6" ht="12.75">
      <c r="B29" s="52"/>
      <c r="C29" s="52"/>
      <c r="D29" s="52"/>
      <c r="E29" s="52"/>
      <c r="F29" s="52"/>
    </row>
  </sheetData>
  <mergeCells count="4">
    <mergeCell ref="A1:F1"/>
    <mergeCell ref="A3:F3"/>
    <mergeCell ref="A5:F5"/>
    <mergeCell ref="A4:F4"/>
  </mergeCells>
  <printOptions/>
  <pageMargins left="0.11811023622047245" right="0.75" top="1" bottom="1" header="0" footer="0"/>
  <pageSetup horizontalDpi="600" verticalDpi="600" orientation="portrait" paperSize="9" scale="77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1212"/>
  <dimension ref="A1:F29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6.8515625" style="2" customWidth="1"/>
    <col min="2" max="6" width="20.7109375" style="2" customWidth="1"/>
    <col min="7" max="16384" width="12.57421875" style="2" customWidth="1"/>
  </cols>
  <sheetData>
    <row r="1" spans="1:6" ht="18">
      <c r="A1" s="157" t="s">
        <v>211</v>
      </c>
      <c r="B1" s="157"/>
      <c r="C1" s="157"/>
      <c r="D1" s="157"/>
      <c r="E1" s="157"/>
      <c r="F1" s="157"/>
    </row>
    <row r="2" spans="1:6" ht="12.75">
      <c r="A2" s="24"/>
      <c r="B2" s="24"/>
      <c r="C2" s="24"/>
      <c r="D2" s="24"/>
      <c r="E2" s="24"/>
      <c r="F2" s="24"/>
    </row>
    <row r="3" spans="1:6" ht="15">
      <c r="A3" s="158" t="s">
        <v>316</v>
      </c>
      <c r="B3" s="158"/>
      <c r="C3" s="158"/>
      <c r="D3" s="158"/>
      <c r="E3" s="158"/>
      <c r="F3" s="158"/>
    </row>
    <row r="4" spans="1:6" ht="15">
      <c r="A4" s="158" t="s">
        <v>280</v>
      </c>
      <c r="B4" s="158"/>
      <c r="C4" s="158"/>
      <c r="D4" s="158"/>
      <c r="E4" s="158"/>
      <c r="F4" s="158"/>
    </row>
    <row r="5" spans="1:6" ht="15">
      <c r="A5" s="158" t="s">
        <v>247</v>
      </c>
      <c r="B5" s="158"/>
      <c r="C5" s="158"/>
      <c r="D5" s="158"/>
      <c r="E5" s="158"/>
      <c r="F5" s="158"/>
    </row>
    <row r="6" spans="1:6" ht="12.75">
      <c r="A6" s="21"/>
      <c r="B6" s="21"/>
      <c r="C6" s="21"/>
      <c r="D6" s="21"/>
      <c r="E6" s="21"/>
      <c r="F6" s="21"/>
    </row>
    <row r="7" spans="1:6" ht="12.75">
      <c r="A7" s="22"/>
      <c r="B7" s="5" t="s">
        <v>248</v>
      </c>
      <c r="C7" s="5" t="s">
        <v>3</v>
      </c>
      <c r="D7" s="5" t="s">
        <v>3</v>
      </c>
      <c r="E7" s="5" t="s">
        <v>17</v>
      </c>
      <c r="F7" s="6"/>
    </row>
    <row r="8" spans="1:6" ht="12.75">
      <c r="A8" s="7" t="s">
        <v>249</v>
      </c>
      <c r="B8" s="8" t="s">
        <v>250</v>
      </c>
      <c r="C8" s="8" t="s">
        <v>251</v>
      </c>
      <c r="D8" s="8" t="s">
        <v>252</v>
      </c>
      <c r="E8" s="8" t="s">
        <v>253</v>
      </c>
      <c r="F8" s="9" t="s">
        <v>254</v>
      </c>
    </row>
    <row r="9" spans="1:6" ht="13.5" thickBot="1">
      <c r="A9" s="41"/>
      <c r="B9" s="11" t="s">
        <v>255</v>
      </c>
      <c r="C9" s="11"/>
      <c r="D9" s="11"/>
      <c r="E9" s="39"/>
      <c r="F9" s="12"/>
    </row>
    <row r="10" spans="1:6" ht="12.75">
      <c r="A10" s="42" t="s">
        <v>256</v>
      </c>
      <c r="B10" s="43">
        <f>SUM(B12:B26)</f>
        <v>289807</v>
      </c>
      <c r="C10" s="43">
        <f>SUM(C12:C26)</f>
        <v>152185</v>
      </c>
      <c r="D10" s="43">
        <f>SUM(D12:D26)</f>
        <v>122634</v>
      </c>
      <c r="E10" s="43">
        <f>SUM(E12:E26)</f>
        <v>137501</v>
      </c>
      <c r="F10" s="44">
        <f>SUM(F12:F26)</f>
        <v>123225</v>
      </c>
    </row>
    <row r="11" spans="1:6" ht="12.75">
      <c r="A11" s="45"/>
      <c r="B11" s="35"/>
      <c r="C11" s="35"/>
      <c r="D11" s="35"/>
      <c r="E11" s="35"/>
      <c r="F11" s="46"/>
    </row>
    <row r="12" spans="1:6" ht="12.75">
      <c r="A12" s="45" t="s">
        <v>257</v>
      </c>
      <c r="B12" s="47">
        <v>44489</v>
      </c>
      <c r="C12" s="47">
        <v>21246</v>
      </c>
      <c r="D12" s="47">
        <v>21771</v>
      </c>
      <c r="E12" s="47">
        <v>24872</v>
      </c>
      <c r="F12" s="48">
        <v>12696</v>
      </c>
    </row>
    <row r="13" spans="1:6" ht="12.75">
      <c r="A13" s="45" t="s">
        <v>258</v>
      </c>
      <c r="B13" s="47">
        <v>5787</v>
      </c>
      <c r="C13" s="47">
        <v>2579</v>
      </c>
      <c r="D13" s="47">
        <v>2696</v>
      </c>
      <c r="E13" s="47">
        <v>3055</v>
      </c>
      <c r="F13" s="48">
        <v>2495</v>
      </c>
    </row>
    <row r="14" spans="1:6" ht="12.75">
      <c r="A14" s="45" t="s">
        <v>259</v>
      </c>
      <c r="B14" s="47">
        <v>7358</v>
      </c>
      <c r="C14" s="47">
        <v>3314</v>
      </c>
      <c r="D14" s="47">
        <v>3966</v>
      </c>
      <c r="E14" s="47">
        <v>4495</v>
      </c>
      <c r="F14" s="48">
        <v>2367</v>
      </c>
    </row>
    <row r="15" spans="1:6" ht="12.75">
      <c r="A15" s="45" t="s">
        <v>260</v>
      </c>
      <c r="B15" s="47">
        <v>9097</v>
      </c>
      <c r="C15" s="47">
        <v>3363</v>
      </c>
      <c r="D15" s="47">
        <v>5423</v>
      </c>
      <c r="E15" s="47">
        <v>4956</v>
      </c>
      <c r="F15" s="48">
        <v>3152</v>
      </c>
    </row>
    <row r="16" spans="1:6" ht="12.75">
      <c r="A16" s="45" t="s">
        <v>261</v>
      </c>
      <c r="B16" s="47">
        <v>36864</v>
      </c>
      <c r="C16" s="47">
        <v>21796</v>
      </c>
      <c r="D16" s="47">
        <v>13598</v>
      </c>
      <c r="E16" s="47">
        <v>13201</v>
      </c>
      <c r="F16" s="48">
        <v>22657</v>
      </c>
    </row>
    <row r="17" spans="1:6" ht="12.75">
      <c r="A17" s="45" t="s">
        <v>262</v>
      </c>
      <c r="B17" s="47">
        <v>3975</v>
      </c>
      <c r="C17" s="47">
        <v>1636</v>
      </c>
      <c r="D17" s="47">
        <v>2047</v>
      </c>
      <c r="E17" s="47">
        <v>2686</v>
      </c>
      <c r="F17" s="48">
        <v>1969</v>
      </c>
    </row>
    <row r="18" spans="1:6" ht="12.75">
      <c r="A18" s="45" t="s">
        <v>263</v>
      </c>
      <c r="B18" s="47">
        <v>65072</v>
      </c>
      <c r="C18" s="47">
        <v>36324</v>
      </c>
      <c r="D18" s="47">
        <v>24634</v>
      </c>
      <c r="E18" s="47">
        <v>32866</v>
      </c>
      <c r="F18" s="48">
        <v>24656</v>
      </c>
    </row>
    <row r="19" spans="1:6" ht="12.75">
      <c r="A19" s="45" t="s">
        <v>264</v>
      </c>
      <c r="B19" s="47">
        <v>11655</v>
      </c>
      <c r="C19" s="47">
        <v>8415</v>
      </c>
      <c r="D19" s="47">
        <v>2769</v>
      </c>
      <c r="E19" s="47">
        <v>2887</v>
      </c>
      <c r="F19" s="48">
        <v>8346</v>
      </c>
    </row>
    <row r="20" spans="1:6" ht="12.75">
      <c r="A20" s="45" t="s">
        <v>265</v>
      </c>
      <c r="B20" s="47">
        <v>20744</v>
      </c>
      <c r="C20" s="47">
        <v>10179</v>
      </c>
      <c r="D20" s="47">
        <v>8709</v>
      </c>
      <c r="E20" s="47">
        <v>11301</v>
      </c>
      <c r="F20" s="48">
        <v>6769</v>
      </c>
    </row>
    <row r="21" spans="1:6" ht="12.75">
      <c r="A21" s="45" t="s">
        <v>266</v>
      </c>
      <c r="B21" s="47">
        <v>5878</v>
      </c>
      <c r="C21" s="47">
        <v>1209</v>
      </c>
      <c r="D21" s="47">
        <v>4352</v>
      </c>
      <c r="E21" s="47">
        <v>3055</v>
      </c>
      <c r="F21" s="48">
        <v>2906</v>
      </c>
    </row>
    <row r="22" spans="1:6" ht="12.75">
      <c r="A22" s="45" t="s">
        <v>267</v>
      </c>
      <c r="B22" s="47">
        <v>43363</v>
      </c>
      <c r="C22" s="47">
        <v>27153</v>
      </c>
      <c r="D22" s="47">
        <v>14432</v>
      </c>
      <c r="E22" s="47">
        <v>14210</v>
      </c>
      <c r="F22" s="48">
        <v>22601</v>
      </c>
    </row>
    <row r="23" spans="1:6" ht="12.75">
      <c r="A23" s="45" t="s">
        <v>268</v>
      </c>
      <c r="B23" s="47">
        <v>261</v>
      </c>
      <c r="C23" s="47">
        <v>82</v>
      </c>
      <c r="D23" s="47">
        <v>166</v>
      </c>
      <c r="E23" s="47">
        <v>135</v>
      </c>
      <c r="F23" s="48">
        <v>95</v>
      </c>
    </row>
    <row r="24" spans="1:6" ht="12.75">
      <c r="A24" s="45" t="s">
        <v>269</v>
      </c>
      <c r="B24" s="47">
        <v>6303</v>
      </c>
      <c r="C24" s="47">
        <v>3809</v>
      </c>
      <c r="D24" s="47">
        <v>2486</v>
      </c>
      <c r="E24" s="47">
        <v>3148</v>
      </c>
      <c r="F24" s="48">
        <v>2798</v>
      </c>
    </row>
    <row r="25" spans="1:6" ht="12.75">
      <c r="A25" s="45" t="s">
        <v>270</v>
      </c>
      <c r="B25" s="47">
        <v>24398</v>
      </c>
      <c r="C25" s="47">
        <v>9041</v>
      </c>
      <c r="D25" s="47">
        <v>13329</v>
      </c>
      <c r="E25" s="47">
        <v>13583</v>
      </c>
      <c r="F25" s="48">
        <v>8422</v>
      </c>
    </row>
    <row r="26" spans="1:6" ht="13.5" thickBot="1">
      <c r="A26" s="41" t="s">
        <v>271</v>
      </c>
      <c r="B26" s="49">
        <v>4563</v>
      </c>
      <c r="C26" s="49">
        <v>2039</v>
      </c>
      <c r="D26" s="49">
        <v>2256</v>
      </c>
      <c r="E26" s="49">
        <v>3051</v>
      </c>
      <c r="F26" s="50">
        <v>1296</v>
      </c>
    </row>
    <row r="27" spans="1:6" ht="12.75">
      <c r="A27" s="24" t="s">
        <v>276</v>
      </c>
      <c r="B27" s="51"/>
      <c r="C27" s="51"/>
      <c r="D27" s="51"/>
      <c r="E27" s="51"/>
      <c r="F27" s="51"/>
    </row>
    <row r="28" spans="1:6" ht="12.75">
      <c r="A28" s="24" t="s">
        <v>273</v>
      </c>
      <c r="B28" s="24"/>
      <c r="C28" s="24"/>
      <c r="D28" s="24"/>
      <c r="E28" s="24"/>
      <c r="F28" s="24"/>
    </row>
    <row r="29" spans="2:6" ht="12.75">
      <c r="B29" s="52"/>
      <c r="C29" s="52"/>
      <c r="D29" s="52"/>
      <c r="E29" s="52"/>
      <c r="F29" s="52"/>
    </row>
  </sheetData>
  <mergeCells count="4">
    <mergeCell ref="A1:F1"/>
    <mergeCell ref="A3:F3"/>
    <mergeCell ref="A5:F5"/>
    <mergeCell ref="A4:F4"/>
  </mergeCells>
  <printOptions/>
  <pageMargins left="0.11811023622047245" right="0.75" top="1" bottom="1" header="0" footer="0"/>
  <pageSetup horizontalDpi="600" verticalDpi="600" orientation="portrait" paperSize="9" scale="77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12"/>
  <dimension ref="A1:I5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40.7109375" style="2" customWidth="1"/>
    <col min="2" max="9" width="11.7109375" style="2" customWidth="1"/>
    <col min="10" max="10" width="9.140625" style="2" customWidth="1"/>
    <col min="11" max="16384" width="11.421875" style="2" customWidth="1"/>
  </cols>
  <sheetData>
    <row r="1" spans="1:9" s="19" customFormat="1" ht="18">
      <c r="A1" s="153" t="s">
        <v>211</v>
      </c>
      <c r="B1" s="153"/>
      <c r="C1" s="153"/>
      <c r="D1" s="153"/>
      <c r="E1" s="153"/>
      <c r="F1" s="153"/>
      <c r="G1" s="153"/>
      <c r="H1" s="153"/>
      <c r="I1" s="153"/>
    </row>
    <row r="2" spans="1:9" s="19" customFormat="1" ht="12.75">
      <c r="A2" s="20"/>
      <c r="B2" s="20"/>
      <c r="C2" s="20"/>
      <c r="D2" s="20"/>
      <c r="E2" s="20"/>
      <c r="F2" s="20"/>
      <c r="G2" s="20"/>
      <c r="H2" s="20"/>
      <c r="I2" s="20"/>
    </row>
    <row r="3" spans="1:9" s="19" customFormat="1" ht="15">
      <c r="A3" s="152" t="s">
        <v>317</v>
      </c>
      <c r="B3" s="152"/>
      <c r="C3" s="152"/>
      <c r="D3" s="152"/>
      <c r="E3" s="152"/>
      <c r="F3" s="152"/>
      <c r="G3" s="152"/>
      <c r="H3" s="152"/>
      <c r="I3" s="152"/>
    </row>
    <row r="4" spans="1:9" s="19" customFormat="1" ht="15">
      <c r="A4" s="152" t="s">
        <v>281</v>
      </c>
      <c r="B4" s="152"/>
      <c r="C4" s="152"/>
      <c r="D4" s="152"/>
      <c r="E4" s="152"/>
      <c r="F4" s="152"/>
      <c r="G4" s="152"/>
      <c r="H4" s="152"/>
      <c r="I4" s="152"/>
    </row>
    <row r="5" spans="1:9" ht="12.75" customHeight="1">
      <c r="A5" s="21"/>
      <c r="B5" s="21"/>
      <c r="C5" s="21"/>
      <c r="D5" s="21"/>
      <c r="E5" s="21"/>
      <c r="F5" s="21"/>
      <c r="G5" s="21"/>
      <c r="H5" s="21"/>
      <c r="I5" s="21"/>
    </row>
    <row r="6" spans="1:9" ht="12.75">
      <c r="A6" s="22"/>
      <c r="B6" s="162" t="s">
        <v>282</v>
      </c>
      <c r="C6" s="163"/>
      <c r="D6" s="163"/>
      <c r="E6" s="164"/>
      <c r="F6" s="162" t="s">
        <v>283</v>
      </c>
      <c r="G6" s="163"/>
      <c r="H6" s="163"/>
      <c r="I6" s="163"/>
    </row>
    <row r="7" spans="1:9" ht="12.75">
      <c r="A7" s="23" t="s">
        <v>284</v>
      </c>
      <c r="B7" s="165"/>
      <c r="C7" s="166"/>
      <c r="D7" s="166"/>
      <c r="E7" s="167"/>
      <c r="F7" s="165"/>
      <c r="G7" s="166"/>
      <c r="H7" s="166"/>
      <c r="I7" s="166"/>
    </row>
    <row r="8" spans="1:9" ht="13.5" thickBot="1">
      <c r="A8" s="24"/>
      <c r="B8" s="165"/>
      <c r="C8" s="166"/>
      <c r="D8" s="166"/>
      <c r="E8" s="167"/>
      <c r="F8" s="165"/>
      <c r="G8" s="166"/>
      <c r="H8" s="166"/>
      <c r="I8" s="166"/>
    </row>
    <row r="9" spans="1:9" ht="13.5" thickBot="1">
      <c r="A9" s="25"/>
      <c r="B9" s="26">
        <v>1990</v>
      </c>
      <c r="C9" s="26">
        <v>1995</v>
      </c>
      <c r="D9" s="26">
        <v>2000</v>
      </c>
      <c r="E9" s="26">
        <v>2001</v>
      </c>
      <c r="F9" s="26">
        <v>1990</v>
      </c>
      <c r="G9" s="26">
        <v>1995</v>
      </c>
      <c r="H9" s="26">
        <v>2000</v>
      </c>
      <c r="I9" s="26">
        <v>2001</v>
      </c>
    </row>
    <row r="10" spans="1:9" ht="12.75">
      <c r="A10" s="27" t="s">
        <v>285</v>
      </c>
      <c r="B10" s="28">
        <v>100.7</v>
      </c>
      <c r="C10" s="28">
        <v>109.4</v>
      </c>
      <c r="D10" s="28">
        <v>124.7</v>
      </c>
      <c r="E10" s="28">
        <v>126.3</v>
      </c>
      <c r="F10" s="28">
        <v>100.7</v>
      </c>
      <c r="G10" s="28">
        <v>101.5</v>
      </c>
      <c r="H10" s="28">
        <v>108.2</v>
      </c>
      <c r="I10" s="29">
        <v>108.2</v>
      </c>
    </row>
    <row r="11" spans="1:9" ht="12.75">
      <c r="A11" s="24"/>
      <c r="B11" s="30"/>
      <c r="C11" s="30"/>
      <c r="D11" s="30"/>
      <c r="E11" s="30"/>
      <c r="F11" s="30"/>
      <c r="G11" s="30"/>
      <c r="H11" s="30"/>
      <c r="I11" s="31"/>
    </row>
    <row r="12" spans="1:9" s="34" customFormat="1" ht="12.75">
      <c r="A12" s="27" t="s">
        <v>286</v>
      </c>
      <c r="B12" s="32"/>
      <c r="C12" s="32"/>
      <c r="D12" s="32"/>
      <c r="E12" s="32"/>
      <c r="F12" s="32"/>
      <c r="G12" s="32"/>
      <c r="H12" s="32"/>
      <c r="I12" s="33"/>
    </row>
    <row r="13" spans="1:9" s="34" customFormat="1" ht="12.75">
      <c r="A13" s="27" t="s">
        <v>287</v>
      </c>
      <c r="B13" s="32">
        <v>100</v>
      </c>
      <c r="C13" s="32">
        <v>97.8</v>
      </c>
      <c r="D13" s="32">
        <v>104.5</v>
      </c>
      <c r="E13" s="32">
        <v>102.3</v>
      </c>
      <c r="F13" s="32">
        <v>100</v>
      </c>
      <c r="G13" s="32">
        <v>95.8</v>
      </c>
      <c r="H13" s="32">
        <v>101.4</v>
      </c>
      <c r="I13" s="33">
        <v>99.1</v>
      </c>
    </row>
    <row r="14" spans="1:9" ht="12.75">
      <c r="A14" s="24" t="s">
        <v>257</v>
      </c>
      <c r="B14" s="30">
        <v>101.7</v>
      </c>
      <c r="C14" s="35">
        <v>89.4</v>
      </c>
      <c r="D14" s="35">
        <v>98.5</v>
      </c>
      <c r="E14" s="35">
        <v>98.1</v>
      </c>
      <c r="F14" s="30">
        <v>101.7</v>
      </c>
      <c r="G14" s="35">
        <v>86.9</v>
      </c>
      <c r="H14" s="35">
        <v>95.4</v>
      </c>
      <c r="I14" s="36">
        <v>95</v>
      </c>
    </row>
    <row r="15" spans="1:9" ht="12.75">
      <c r="A15" s="24" t="s">
        <v>258</v>
      </c>
      <c r="B15" s="30">
        <v>100</v>
      </c>
      <c r="C15" s="35">
        <v>104.3</v>
      </c>
      <c r="D15" s="35">
        <v>102.8</v>
      </c>
      <c r="E15" s="35">
        <v>105.1</v>
      </c>
      <c r="F15" s="30">
        <v>100</v>
      </c>
      <c r="G15" s="35">
        <v>100.3</v>
      </c>
      <c r="H15" s="35">
        <v>98.4</v>
      </c>
      <c r="I15" s="36">
        <v>100.6</v>
      </c>
    </row>
    <row r="16" spans="1:9" ht="12.75">
      <c r="A16" s="24" t="s">
        <v>288</v>
      </c>
      <c r="B16" s="30">
        <v>96</v>
      </c>
      <c r="C16" s="35">
        <v>112.2</v>
      </c>
      <c r="D16" s="35">
        <v>113.7</v>
      </c>
      <c r="E16" s="35">
        <v>113.5</v>
      </c>
      <c r="F16" s="30">
        <v>96</v>
      </c>
      <c r="G16" s="35">
        <v>110.1</v>
      </c>
      <c r="H16" s="35">
        <v>110.1</v>
      </c>
      <c r="I16" s="36">
        <v>109.7</v>
      </c>
    </row>
    <row r="17" spans="1:9" ht="12.75">
      <c r="A17" s="24" t="s">
        <v>260</v>
      </c>
      <c r="B17" s="30">
        <v>102.2</v>
      </c>
      <c r="C17" s="35">
        <v>102.9</v>
      </c>
      <c r="D17" s="35">
        <v>104.6</v>
      </c>
      <c r="E17" s="35">
        <v>106.5</v>
      </c>
      <c r="F17" s="30">
        <v>102.2</v>
      </c>
      <c r="G17" s="35">
        <v>101.2</v>
      </c>
      <c r="H17" s="35">
        <v>101.1</v>
      </c>
      <c r="I17" s="36">
        <v>102.7</v>
      </c>
    </row>
    <row r="18" spans="1:9" ht="12.75">
      <c r="A18" s="24" t="s">
        <v>261</v>
      </c>
      <c r="B18" s="30">
        <v>102.6</v>
      </c>
      <c r="C18" s="35">
        <v>88.1</v>
      </c>
      <c r="D18" s="35">
        <v>119.8</v>
      </c>
      <c r="E18" s="35">
        <v>121</v>
      </c>
      <c r="F18" s="30">
        <v>102.5</v>
      </c>
      <c r="G18" s="35">
        <v>87.2</v>
      </c>
      <c r="H18" s="35">
        <v>117.9</v>
      </c>
      <c r="I18" s="36">
        <v>119.1</v>
      </c>
    </row>
    <row r="19" spans="1:9" ht="12.75">
      <c r="A19" s="24" t="s">
        <v>262</v>
      </c>
      <c r="B19" s="30">
        <v>104.8</v>
      </c>
      <c r="C19" s="35">
        <v>90.9</v>
      </c>
      <c r="D19" s="35">
        <v>94.2</v>
      </c>
      <c r="E19" s="35">
        <v>91.8</v>
      </c>
      <c r="F19" s="30">
        <v>104.8</v>
      </c>
      <c r="G19" s="35">
        <v>88.7</v>
      </c>
      <c r="H19" s="35">
        <v>90.8</v>
      </c>
      <c r="I19" s="36">
        <v>88.4</v>
      </c>
    </row>
    <row r="20" spans="1:9" ht="12.75">
      <c r="A20" s="24" t="s">
        <v>263</v>
      </c>
      <c r="B20" s="30">
        <v>100.4</v>
      </c>
      <c r="C20" s="35">
        <v>100.8</v>
      </c>
      <c r="D20" s="35">
        <v>105.9</v>
      </c>
      <c r="E20" s="35">
        <v>101.5</v>
      </c>
      <c r="F20" s="30">
        <v>100.4</v>
      </c>
      <c r="G20" s="35">
        <v>98.3</v>
      </c>
      <c r="H20" s="35">
        <v>101.4</v>
      </c>
      <c r="I20" s="36">
        <v>96.9</v>
      </c>
    </row>
    <row r="21" spans="1:9" ht="12.75">
      <c r="A21" s="24" t="s">
        <v>264</v>
      </c>
      <c r="B21" s="30">
        <v>91</v>
      </c>
      <c r="C21" s="35">
        <v>110.1</v>
      </c>
      <c r="D21" s="35">
        <v>109</v>
      </c>
      <c r="E21" s="35">
        <v>106.4</v>
      </c>
      <c r="F21" s="30">
        <v>91</v>
      </c>
      <c r="G21" s="35">
        <v>107</v>
      </c>
      <c r="H21" s="35">
        <v>104.4</v>
      </c>
      <c r="I21" s="36">
        <v>101.8</v>
      </c>
    </row>
    <row r="22" spans="1:9" ht="12.75">
      <c r="A22" s="24" t="s">
        <v>265</v>
      </c>
      <c r="B22" s="30">
        <v>101.3</v>
      </c>
      <c r="C22" s="35">
        <v>103.2</v>
      </c>
      <c r="D22" s="35">
        <v>101.2</v>
      </c>
      <c r="E22" s="35">
        <v>96.2</v>
      </c>
      <c r="F22" s="30">
        <v>101.3</v>
      </c>
      <c r="G22" s="35">
        <v>99.8</v>
      </c>
      <c r="H22" s="35">
        <v>95.4</v>
      </c>
      <c r="I22" s="36">
        <v>90.3</v>
      </c>
    </row>
    <row r="23" spans="1:9" ht="12.75">
      <c r="A23" s="24" t="s">
        <v>266</v>
      </c>
      <c r="B23" s="30">
        <v>102.4</v>
      </c>
      <c r="C23" s="35">
        <v>102.6</v>
      </c>
      <c r="D23" s="35">
        <v>107.9</v>
      </c>
      <c r="E23" s="35">
        <v>106.4</v>
      </c>
      <c r="F23" s="37">
        <v>102.5</v>
      </c>
      <c r="G23" s="35">
        <v>100</v>
      </c>
      <c r="H23" s="35">
        <v>99.8</v>
      </c>
      <c r="I23" s="36">
        <v>97.5</v>
      </c>
    </row>
    <row r="24" spans="1:9" ht="12.75">
      <c r="A24" s="24" t="s">
        <v>267</v>
      </c>
      <c r="B24" s="30">
        <v>95.7</v>
      </c>
      <c r="C24" s="35">
        <v>99.3</v>
      </c>
      <c r="D24" s="35">
        <v>102.8</v>
      </c>
      <c r="E24" s="35">
        <v>102.8</v>
      </c>
      <c r="F24" s="30">
        <v>95.7</v>
      </c>
      <c r="G24" s="35">
        <v>98.3</v>
      </c>
      <c r="H24" s="35">
        <v>101.4</v>
      </c>
      <c r="I24" s="36">
        <v>101.4</v>
      </c>
    </row>
    <row r="25" spans="1:9" ht="12.75">
      <c r="A25" s="24" t="s">
        <v>269</v>
      </c>
      <c r="B25" s="30">
        <v>95.8</v>
      </c>
      <c r="C25" s="35">
        <v>99.5</v>
      </c>
      <c r="D25" s="35">
        <v>102.6</v>
      </c>
      <c r="E25" s="35">
        <v>102.1</v>
      </c>
      <c r="F25" s="30">
        <v>99.7</v>
      </c>
      <c r="G25" s="35">
        <v>99.4</v>
      </c>
      <c r="H25" s="35">
        <v>101.4</v>
      </c>
      <c r="I25" s="36">
        <v>100.8</v>
      </c>
    </row>
    <row r="26" spans="1:9" ht="12.75">
      <c r="A26" s="24" t="s">
        <v>270</v>
      </c>
      <c r="B26" s="30">
        <v>100.1</v>
      </c>
      <c r="C26" s="35">
        <v>101.2</v>
      </c>
      <c r="D26" s="35">
        <v>96.6</v>
      </c>
      <c r="E26" s="35">
        <v>87.1</v>
      </c>
      <c r="F26" s="30">
        <v>100.1</v>
      </c>
      <c r="G26" s="35">
        <v>99.4</v>
      </c>
      <c r="H26" s="35">
        <v>93.6</v>
      </c>
      <c r="I26" s="36">
        <v>84.2</v>
      </c>
    </row>
    <row r="27" spans="1:9" ht="12.75">
      <c r="A27" s="24" t="s">
        <v>271</v>
      </c>
      <c r="B27" s="30">
        <v>106.7</v>
      </c>
      <c r="C27" s="35">
        <v>94.2</v>
      </c>
      <c r="D27" s="35">
        <v>97.4</v>
      </c>
      <c r="E27" s="35">
        <v>95.1</v>
      </c>
      <c r="F27" s="30">
        <v>106.7</v>
      </c>
      <c r="G27" s="35">
        <v>91.3</v>
      </c>
      <c r="H27" s="35">
        <v>94.2</v>
      </c>
      <c r="I27" s="36">
        <v>92.2</v>
      </c>
    </row>
    <row r="28" spans="1:9" ht="12.75">
      <c r="A28" s="24"/>
      <c r="B28" s="37"/>
      <c r="C28" s="30"/>
      <c r="D28" s="30"/>
      <c r="E28" s="30"/>
      <c r="F28" s="30"/>
      <c r="G28" s="30"/>
      <c r="H28" s="30"/>
      <c r="I28" s="31"/>
    </row>
    <row r="29" spans="1:9" s="34" customFormat="1" ht="12.75">
      <c r="A29" s="27" t="s">
        <v>289</v>
      </c>
      <c r="B29" s="32"/>
      <c r="C29" s="32"/>
      <c r="D29" s="32"/>
      <c r="E29" s="32"/>
      <c r="F29" s="32"/>
      <c r="G29" s="32"/>
      <c r="H29" s="32"/>
      <c r="I29" s="33"/>
    </row>
    <row r="30" spans="1:9" ht="12.75">
      <c r="A30" s="24" t="s">
        <v>290</v>
      </c>
      <c r="B30" s="30">
        <v>101.4</v>
      </c>
      <c r="C30" s="35">
        <v>77.9</v>
      </c>
      <c r="D30" s="35">
        <v>65.9</v>
      </c>
      <c r="E30" s="35">
        <v>64.4</v>
      </c>
      <c r="F30" s="37">
        <v>101.5</v>
      </c>
      <c r="G30" s="35">
        <v>80.8</v>
      </c>
      <c r="H30" s="35">
        <v>72.3</v>
      </c>
      <c r="I30" s="36">
        <v>71.4</v>
      </c>
    </row>
    <row r="31" spans="1:9" ht="12.75">
      <c r="A31" s="24" t="s">
        <v>291</v>
      </c>
      <c r="B31" s="30">
        <v>103.4</v>
      </c>
      <c r="C31" s="35">
        <v>115.5</v>
      </c>
      <c r="D31" s="35">
        <v>120.2</v>
      </c>
      <c r="E31" s="35">
        <v>118.6</v>
      </c>
      <c r="F31" s="30">
        <v>103.4</v>
      </c>
      <c r="G31" s="35">
        <v>105.6</v>
      </c>
      <c r="H31" s="35">
        <v>104.4</v>
      </c>
      <c r="I31" s="36">
        <v>102.2</v>
      </c>
    </row>
    <row r="32" spans="1:9" ht="12.75">
      <c r="A32" s="24" t="s">
        <v>292</v>
      </c>
      <c r="B32" s="30" t="s">
        <v>293</v>
      </c>
      <c r="C32" s="35">
        <v>76.1</v>
      </c>
      <c r="D32" s="35">
        <v>60.8</v>
      </c>
      <c r="E32" s="35">
        <v>66.8</v>
      </c>
      <c r="F32" s="30" t="s">
        <v>293</v>
      </c>
      <c r="G32" s="35">
        <v>74.6</v>
      </c>
      <c r="H32" s="35">
        <v>59.2</v>
      </c>
      <c r="I32" s="36">
        <v>64.9</v>
      </c>
    </row>
    <row r="33" spans="1:9" ht="12.75">
      <c r="A33" s="24" t="s">
        <v>294</v>
      </c>
      <c r="B33" s="30" t="s">
        <v>293</v>
      </c>
      <c r="C33" s="35">
        <v>96.5</v>
      </c>
      <c r="D33" s="35">
        <v>99.3</v>
      </c>
      <c r="E33" s="35">
        <v>102</v>
      </c>
      <c r="F33" s="30" t="s">
        <v>293</v>
      </c>
      <c r="G33" s="35">
        <v>93</v>
      </c>
      <c r="H33" s="35">
        <v>95.8</v>
      </c>
      <c r="I33" s="36">
        <v>98.6</v>
      </c>
    </row>
    <row r="34" spans="1:9" ht="12.75">
      <c r="A34" s="24" t="s">
        <v>295</v>
      </c>
      <c r="B34" s="30" t="s">
        <v>293</v>
      </c>
      <c r="C34" s="35">
        <v>52.9</v>
      </c>
      <c r="D34" s="35">
        <v>39.8</v>
      </c>
      <c r="E34" s="35">
        <v>38.2</v>
      </c>
      <c r="F34" s="30" t="s">
        <v>293</v>
      </c>
      <c r="G34" s="35">
        <v>55.9</v>
      </c>
      <c r="H34" s="35">
        <v>44.8</v>
      </c>
      <c r="I34" s="36">
        <v>43.5</v>
      </c>
    </row>
    <row r="35" spans="1:9" ht="12.75">
      <c r="A35" s="24" t="s">
        <v>296</v>
      </c>
      <c r="B35" s="30">
        <v>96.5</v>
      </c>
      <c r="C35" s="35">
        <v>70.7</v>
      </c>
      <c r="D35" s="35">
        <v>72.3</v>
      </c>
      <c r="E35" s="35">
        <v>90.6</v>
      </c>
      <c r="F35" s="30">
        <v>96.6</v>
      </c>
      <c r="G35" s="35">
        <v>71.7</v>
      </c>
      <c r="H35" s="35">
        <v>75.2</v>
      </c>
      <c r="I35" s="36">
        <v>94.7</v>
      </c>
    </row>
    <row r="36" spans="1:9" ht="12.75">
      <c r="A36" s="24" t="s">
        <v>297</v>
      </c>
      <c r="B36" s="30" t="s">
        <v>293</v>
      </c>
      <c r="C36" s="35">
        <v>55.8</v>
      </c>
      <c r="D36" s="35">
        <v>40.6</v>
      </c>
      <c r="E36" s="35">
        <v>41</v>
      </c>
      <c r="F36" s="30" t="s">
        <v>293</v>
      </c>
      <c r="G36" s="35">
        <v>59.1</v>
      </c>
      <c r="H36" s="35">
        <v>44.7</v>
      </c>
      <c r="I36" s="36">
        <v>45.5</v>
      </c>
    </row>
    <row r="37" spans="1:9" ht="12.75">
      <c r="A37" s="24" t="s">
        <v>298</v>
      </c>
      <c r="B37" s="30" t="s">
        <v>293</v>
      </c>
      <c r="C37" s="35">
        <v>62.1</v>
      </c>
      <c r="D37" s="35">
        <v>63.6</v>
      </c>
      <c r="E37" s="35">
        <v>63.8</v>
      </c>
      <c r="F37" s="30" t="s">
        <v>293</v>
      </c>
      <c r="G37" s="35">
        <v>62.1</v>
      </c>
      <c r="H37" s="35">
        <v>64</v>
      </c>
      <c r="I37" s="36">
        <v>64.3</v>
      </c>
    </row>
    <row r="38" spans="1:9" ht="12.75">
      <c r="A38" s="24" t="s">
        <v>299</v>
      </c>
      <c r="B38" s="30">
        <v>102.4</v>
      </c>
      <c r="C38" s="35">
        <v>84.2</v>
      </c>
      <c r="D38" s="35">
        <v>84.2</v>
      </c>
      <c r="E38" s="35">
        <v>88.5</v>
      </c>
      <c r="F38" s="30">
        <v>102.4</v>
      </c>
      <c r="G38" s="35">
        <v>83.2</v>
      </c>
      <c r="H38" s="35">
        <v>83.1</v>
      </c>
      <c r="I38" s="36">
        <v>87.4</v>
      </c>
    </row>
    <row r="39" spans="1:9" ht="12.75">
      <c r="A39" s="24" t="s">
        <v>300</v>
      </c>
      <c r="B39" s="30" t="s">
        <v>293</v>
      </c>
      <c r="C39" s="35">
        <v>80.4</v>
      </c>
      <c r="D39" s="35">
        <v>76.5</v>
      </c>
      <c r="E39" s="35">
        <v>80.4</v>
      </c>
      <c r="F39" s="30" t="s">
        <v>293</v>
      </c>
      <c r="G39" s="35">
        <v>80.2</v>
      </c>
      <c r="H39" s="35">
        <v>76.8</v>
      </c>
      <c r="I39" s="36">
        <v>80.7</v>
      </c>
    </row>
    <row r="40" spans="1:9" ht="12.75">
      <c r="A40" s="24" t="s">
        <v>301</v>
      </c>
      <c r="B40" s="30">
        <v>94.8</v>
      </c>
      <c r="C40" s="35">
        <v>101</v>
      </c>
      <c r="D40" s="35">
        <v>78.6</v>
      </c>
      <c r="E40" s="35">
        <v>94</v>
      </c>
      <c r="F40" s="37">
        <v>94.7</v>
      </c>
      <c r="G40" s="35">
        <v>103.2</v>
      </c>
      <c r="H40" s="35">
        <v>81.2</v>
      </c>
      <c r="I40" s="36">
        <v>97.4</v>
      </c>
    </row>
    <row r="41" spans="1:9" ht="12.75">
      <c r="A41" s="24" t="s">
        <v>302</v>
      </c>
      <c r="B41" s="30">
        <v>101.9</v>
      </c>
      <c r="C41" s="35">
        <v>104.2</v>
      </c>
      <c r="D41" s="35">
        <v>117.4</v>
      </c>
      <c r="E41" s="35">
        <v>109.7</v>
      </c>
      <c r="F41" s="30">
        <v>102</v>
      </c>
      <c r="G41" s="35">
        <v>95</v>
      </c>
      <c r="H41" s="35">
        <v>98.8</v>
      </c>
      <c r="I41" s="36">
        <v>91</v>
      </c>
    </row>
    <row r="42" spans="1:9" ht="12.75">
      <c r="A42" s="24"/>
      <c r="B42" s="30"/>
      <c r="C42" s="30"/>
      <c r="D42" s="30"/>
      <c r="E42" s="30"/>
      <c r="F42" s="30"/>
      <c r="G42" s="30"/>
      <c r="H42" s="30"/>
      <c r="I42" s="31"/>
    </row>
    <row r="43" spans="1:9" s="34" customFormat="1" ht="12.75">
      <c r="A43" s="27" t="s">
        <v>303</v>
      </c>
      <c r="B43" s="32"/>
      <c r="C43" s="32"/>
      <c r="D43" s="32"/>
      <c r="E43" s="32"/>
      <c r="F43" s="32"/>
      <c r="G43" s="32"/>
      <c r="H43" s="32"/>
      <c r="I43" s="33"/>
    </row>
    <row r="44" spans="1:9" ht="12.75">
      <c r="A44" s="24" t="s">
        <v>304</v>
      </c>
      <c r="B44" s="30">
        <v>103.9</v>
      </c>
      <c r="C44" s="35">
        <v>117</v>
      </c>
      <c r="D44" s="35">
        <v>136.4</v>
      </c>
      <c r="E44" s="35">
        <v>136.9</v>
      </c>
      <c r="F44" s="30">
        <v>104</v>
      </c>
      <c r="G44" s="35">
        <v>109.5</v>
      </c>
      <c r="H44" s="35">
        <v>119.8</v>
      </c>
      <c r="I44" s="36">
        <v>118.9</v>
      </c>
    </row>
    <row r="45" spans="1:9" ht="12.75">
      <c r="A45" s="24" t="s">
        <v>305</v>
      </c>
      <c r="B45" s="30">
        <v>102.6</v>
      </c>
      <c r="C45" s="35">
        <v>108.1</v>
      </c>
      <c r="D45" s="35">
        <v>128.8</v>
      </c>
      <c r="E45" s="35">
        <v>132.6</v>
      </c>
      <c r="F45" s="37">
        <v>102.6</v>
      </c>
      <c r="G45" s="35">
        <v>101</v>
      </c>
      <c r="H45" s="35">
        <v>113.7</v>
      </c>
      <c r="I45" s="36">
        <v>115.8</v>
      </c>
    </row>
    <row r="46" spans="1:9" ht="12.75">
      <c r="A46" s="24" t="s">
        <v>306</v>
      </c>
      <c r="B46" s="30">
        <v>97.2</v>
      </c>
      <c r="C46" s="35">
        <v>121.6</v>
      </c>
      <c r="D46" s="35">
        <v>143.8</v>
      </c>
      <c r="E46" s="35">
        <v>149.4</v>
      </c>
      <c r="F46" s="37">
        <v>97.2</v>
      </c>
      <c r="G46" s="35">
        <v>112.7</v>
      </c>
      <c r="H46" s="35">
        <v>124.8</v>
      </c>
      <c r="I46" s="36">
        <v>128</v>
      </c>
    </row>
    <row r="47" spans="1:9" ht="12.75">
      <c r="A47" s="24" t="s">
        <v>307</v>
      </c>
      <c r="B47" s="30">
        <v>103.6</v>
      </c>
      <c r="C47" s="35">
        <v>111.8</v>
      </c>
      <c r="D47" s="35">
        <v>132.8</v>
      </c>
      <c r="E47" s="35">
        <v>120.4</v>
      </c>
      <c r="F47" s="30">
        <v>103.6</v>
      </c>
      <c r="G47" s="35">
        <v>105.5</v>
      </c>
      <c r="H47" s="35">
        <v>119.6</v>
      </c>
      <c r="I47" s="36">
        <v>107.6</v>
      </c>
    </row>
    <row r="48" spans="1:9" ht="12.75">
      <c r="A48" s="24" t="s">
        <v>308</v>
      </c>
      <c r="B48" s="30">
        <v>101.2</v>
      </c>
      <c r="C48" s="35">
        <v>109.2</v>
      </c>
      <c r="D48" s="35">
        <v>123.4</v>
      </c>
      <c r="E48" s="35">
        <v>121.6</v>
      </c>
      <c r="F48" s="30">
        <v>101.3</v>
      </c>
      <c r="G48" s="35">
        <v>103.5</v>
      </c>
      <c r="H48" s="35">
        <v>111</v>
      </c>
      <c r="I48" s="36">
        <v>108.3</v>
      </c>
    </row>
    <row r="49" spans="1:9" ht="12.75">
      <c r="A49" s="24" t="s">
        <v>309</v>
      </c>
      <c r="B49" s="30">
        <v>99.2</v>
      </c>
      <c r="C49" s="35">
        <v>95.8</v>
      </c>
      <c r="D49" s="35">
        <v>105.4</v>
      </c>
      <c r="E49" s="35">
        <v>104.8</v>
      </c>
      <c r="F49" s="37">
        <v>99.1</v>
      </c>
      <c r="G49" s="35">
        <v>91.4</v>
      </c>
      <c r="H49" s="35">
        <v>96.2</v>
      </c>
      <c r="I49" s="36">
        <v>94.9</v>
      </c>
    </row>
    <row r="50" spans="1:9" ht="12.75">
      <c r="A50" s="24" t="s">
        <v>310</v>
      </c>
      <c r="B50" s="30">
        <v>100.8</v>
      </c>
      <c r="C50" s="35">
        <v>96.9</v>
      </c>
      <c r="D50" s="35">
        <v>92</v>
      </c>
      <c r="E50" s="35">
        <v>90</v>
      </c>
      <c r="F50" s="30">
        <v>100.8</v>
      </c>
      <c r="G50" s="35">
        <v>95.4</v>
      </c>
      <c r="H50" s="35">
        <v>89.4</v>
      </c>
      <c r="I50" s="36">
        <v>87.3</v>
      </c>
    </row>
    <row r="51" spans="1:9" ht="12.75">
      <c r="A51" s="24" t="s">
        <v>311</v>
      </c>
      <c r="B51" s="30">
        <v>101.1</v>
      </c>
      <c r="C51" s="35">
        <v>120.1</v>
      </c>
      <c r="D51" s="35">
        <v>129.1</v>
      </c>
      <c r="E51" s="35">
        <v>135.6</v>
      </c>
      <c r="F51" s="30">
        <v>101.2</v>
      </c>
      <c r="G51" s="35">
        <v>109.8</v>
      </c>
      <c r="H51" s="35">
        <v>108.7</v>
      </c>
      <c r="I51" s="36">
        <v>112.5</v>
      </c>
    </row>
    <row r="52" spans="1:9" ht="12.75">
      <c r="A52" s="24" t="s">
        <v>312</v>
      </c>
      <c r="B52" s="30">
        <v>105.7</v>
      </c>
      <c r="C52" s="35">
        <v>96.5</v>
      </c>
      <c r="D52" s="35">
        <v>92</v>
      </c>
      <c r="E52" s="35">
        <v>90.4</v>
      </c>
      <c r="F52" s="30">
        <v>105.7</v>
      </c>
      <c r="G52" s="35">
        <v>93.9</v>
      </c>
      <c r="H52" s="35">
        <v>87.3</v>
      </c>
      <c r="I52" s="36">
        <v>85.4</v>
      </c>
    </row>
    <row r="53" spans="1:9" ht="12.75">
      <c r="A53" s="24" t="s">
        <v>313</v>
      </c>
      <c r="B53" s="30">
        <v>96</v>
      </c>
      <c r="C53" s="35">
        <v>112.6</v>
      </c>
      <c r="D53" s="35">
        <v>121.8</v>
      </c>
      <c r="E53" s="35">
        <v>125.6</v>
      </c>
      <c r="F53" s="30">
        <v>96.1</v>
      </c>
      <c r="G53" s="35">
        <v>105.1</v>
      </c>
      <c r="H53" s="35">
        <v>108.4</v>
      </c>
      <c r="I53" s="36">
        <v>111</v>
      </c>
    </row>
    <row r="54" spans="1:9" ht="13.5" thickBot="1">
      <c r="A54" s="25" t="s">
        <v>314</v>
      </c>
      <c r="B54" s="38">
        <v>100.2</v>
      </c>
      <c r="C54" s="39">
        <v>96.7</v>
      </c>
      <c r="D54" s="39">
        <v>96.9</v>
      </c>
      <c r="E54" s="39">
        <v>94.7</v>
      </c>
      <c r="F54" s="38">
        <v>100.2</v>
      </c>
      <c r="G54" s="39">
        <v>92.9</v>
      </c>
      <c r="H54" s="39">
        <v>92.3</v>
      </c>
      <c r="I54" s="40">
        <v>90.3</v>
      </c>
    </row>
    <row r="55" ht="12.75">
      <c r="A55" s="2" t="s">
        <v>315</v>
      </c>
    </row>
  </sheetData>
  <mergeCells count="5">
    <mergeCell ref="B6:E8"/>
    <mergeCell ref="F6:I8"/>
    <mergeCell ref="A1:I1"/>
    <mergeCell ref="A3:I3"/>
    <mergeCell ref="A4:I4"/>
  </mergeCells>
  <printOptions/>
  <pageMargins left="0.11811023622047245" right="0.75" top="1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4.7109375" style="2" customWidth="1"/>
    <col min="7" max="16384" width="11.421875" style="2" customWidth="1"/>
  </cols>
  <sheetData>
    <row r="1" spans="1:6" ht="18">
      <c r="A1" s="153" t="s">
        <v>211</v>
      </c>
      <c r="B1" s="153"/>
      <c r="C1" s="153"/>
      <c r="D1" s="153"/>
      <c r="E1" s="153"/>
      <c r="F1" s="153"/>
    </row>
    <row r="3" spans="1:6" ht="15">
      <c r="A3" s="152" t="s">
        <v>199</v>
      </c>
      <c r="B3" s="152"/>
      <c r="C3" s="152"/>
      <c r="D3" s="152"/>
      <c r="E3" s="152"/>
      <c r="F3" s="152"/>
    </row>
    <row r="4" spans="1:6" ht="14.25">
      <c r="A4" s="154" t="s">
        <v>14</v>
      </c>
      <c r="B4" s="154"/>
      <c r="C4" s="154"/>
      <c r="D4" s="154"/>
      <c r="E4" s="154"/>
      <c r="F4" s="154"/>
    </row>
    <row r="5" spans="1:6" ht="14.25">
      <c r="A5" s="154" t="s">
        <v>1</v>
      </c>
      <c r="B5" s="154"/>
      <c r="C5" s="154"/>
      <c r="D5" s="154"/>
      <c r="E5" s="154"/>
      <c r="F5" s="154"/>
    </row>
    <row r="7" spans="1:19" ht="12.75">
      <c r="A7" s="4"/>
      <c r="B7" s="5"/>
      <c r="C7" s="5"/>
      <c r="D7" s="5"/>
      <c r="E7" s="5"/>
      <c r="F7" s="6" t="s">
        <v>9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12.75">
      <c r="A8" s="7"/>
      <c r="B8" s="8"/>
      <c r="C8" s="8"/>
      <c r="D8" s="8"/>
      <c r="E8" s="8" t="s">
        <v>3</v>
      </c>
      <c r="F8" s="9" t="s">
        <v>10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ht="12.75">
      <c r="A9" s="7"/>
      <c r="B9" s="8" t="s">
        <v>3</v>
      </c>
      <c r="C9" s="8" t="s">
        <v>3</v>
      </c>
      <c r="D9" s="8" t="s">
        <v>3</v>
      </c>
      <c r="E9" s="8" t="s">
        <v>7</v>
      </c>
      <c r="F9" s="9" t="s">
        <v>11</v>
      </c>
      <c r="H9" s="24"/>
      <c r="I9" s="23"/>
      <c r="J9" s="23"/>
      <c r="K9" s="23"/>
      <c r="L9" s="23"/>
      <c r="M9" s="23"/>
      <c r="N9" s="23"/>
      <c r="O9" s="24"/>
      <c r="P9" s="24"/>
      <c r="Q9" s="23"/>
      <c r="R9" s="23"/>
      <c r="S9" s="24"/>
    </row>
    <row r="10" spans="1:19" ht="13.5" thickBot="1">
      <c r="A10" s="10" t="s">
        <v>2</v>
      </c>
      <c r="B10" s="11" t="s">
        <v>4</v>
      </c>
      <c r="C10" s="11" t="s">
        <v>5</v>
      </c>
      <c r="D10" s="11" t="s">
        <v>6</v>
      </c>
      <c r="E10" s="11" t="s">
        <v>8</v>
      </c>
      <c r="F10" s="12" t="s">
        <v>12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/>
    </row>
    <row r="11" spans="1:19" ht="12.75">
      <c r="A11" s="144">
        <v>1990</v>
      </c>
      <c r="B11" s="14">
        <f>SUM(C11:F11)+0.1</f>
        <v>33596.4</v>
      </c>
      <c r="C11" s="14">
        <v>22976.2</v>
      </c>
      <c r="D11" s="14">
        <v>9476.7</v>
      </c>
      <c r="E11" s="14">
        <v>340.1</v>
      </c>
      <c r="F11" s="15">
        <v>803.3</v>
      </c>
      <c r="H11" s="147"/>
      <c r="I11" s="92"/>
      <c r="J11" s="92"/>
      <c r="K11" s="92"/>
      <c r="L11" s="92"/>
      <c r="M11" s="24"/>
      <c r="N11" s="92"/>
      <c r="O11" s="24"/>
      <c r="P11" s="92"/>
      <c r="Q11" s="24"/>
      <c r="R11" s="92"/>
      <c r="S11" s="24"/>
    </row>
    <row r="12" spans="1:19" ht="12.75">
      <c r="A12" s="13">
        <v>1991</v>
      </c>
      <c r="B12" s="14">
        <f>SUM(C12:F12)-0.1</f>
        <v>33321.700000000004</v>
      </c>
      <c r="C12" s="14">
        <v>22417.5</v>
      </c>
      <c r="D12" s="14">
        <v>9816.7</v>
      </c>
      <c r="E12" s="14">
        <v>344.1</v>
      </c>
      <c r="F12" s="15">
        <v>743.5</v>
      </c>
      <c r="H12" s="147"/>
      <c r="I12" s="92"/>
      <c r="J12" s="92"/>
      <c r="K12" s="92"/>
      <c r="L12" s="92"/>
      <c r="M12" s="24"/>
      <c r="N12" s="92"/>
      <c r="O12" s="24"/>
      <c r="P12" s="92"/>
      <c r="Q12" s="24"/>
      <c r="R12" s="92"/>
      <c r="S12" s="24"/>
    </row>
    <row r="13" spans="1:19" ht="12.75">
      <c r="A13" s="13">
        <v>1992</v>
      </c>
      <c r="B13" s="14">
        <f>SUM(C13:F13)</f>
        <v>32737</v>
      </c>
      <c r="C13" s="14">
        <v>21865.8</v>
      </c>
      <c r="D13" s="14">
        <v>9763.6</v>
      </c>
      <c r="E13" s="14">
        <v>312.3</v>
      </c>
      <c r="F13" s="15">
        <v>795.3</v>
      </c>
      <c r="H13" s="147"/>
      <c r="I13" s="92"/>
      <c r="J13" s="92"/>
      <c r="K13" s="92"/>
      <c r="L13" s="92"/>
      <c r="M13" s="24"/>
      <c r="N13" s="92"/>
      <c r="O13" s="24"/>
      <c r="P13" s="92"/>
      <c r="Q13" s="24"/>
      <c r="R13" s="92"/>
      <c r="S13" s="24"/>
    </row>
    <row r="14" spans="1:19" ht="12.75">
      <c r="A14" s="13">
        <v>1993</v>
      </c>
      <c r="B14" s="14">
        <f>SUM(C14:F14)-0.1</f>
        <v>31638.1</v>
      </c>
      <c r="C14" s="14">
        <v>20807.7</v>
      </c>
      <c r="D14" s="14">
        <v>9770.9</v>
      </c>
      <c r="E14" s="14">
        <v>273.1</v>
      </c>
      <c r="F14" s="15">
        <v>786.5</v>
      </c>
      <c r="H14" s="147"/>
      <c r="I14" s="92"/>
      <c r="J14" s="92"/>
      <c r="K14" s="92"/>
      <c r="L14" s="92"/>
      <c r="M14" s="24"/>
      <c r="N14" s="92"/>
      <c r="O14" s="24"/>
      <c r="P14" s="92"/>
      <c r="Q14" s="24"/>
      <c r="R14" s="92"/>
      <c r="S14" s="24"/>
    </row>
    <row r="15" spans="1:19" ht="12.75">
      <c r="A15" s="13">
        <v>1994</v>
      </c>
      <c r="B15" s="14">
        <f>SUM(C15:F15)+0.1</f>
        <v>31259.599999999995</v>
      </c>
      <c r="C15" s="14">
        <v>19912</v>
      </c>
      <c r="D15" s="14">
        <v>10287.8</v>
      </c>
      <c r="E15" s="14">
        <v>300.1</v>
      </c>
      <c r="F15" s="15">
        <v>759.6</v>
      </c>
      <c r="H15" s="147"/>
      <c r="I15" s="92"/>
      <c r="J15" s="92"/>
      <c r="K15" s="92"/>
      <c r="L15" s="92"/>
      <c r="M15" s="24"/>
      <c r="N15" s="92"/>
      <c r="O15" s="24"/>
      <c r="P15" s="92"/>
      <c r="Q15" s="24"/>
      <c r="R15" s="92"/>
      <c r="S15" s="24"/>
    </row>
    <row r="16" spans="1:19" ht="12.75">
      <c r="A16" s="13">
        <v>1995</v>
      </c>
      <c r="B16" s="14">
        <f>SUM(C16:F16)+0.1</f>
        <v>28529.600000000002</v>
      </c>
      <c r="C16" s="14">
        <v>16986.5</v>
      </c>
      <c r="D16" s="14">
        <v>10494.4</v>
      </c>
      <c r="E16" s="14">
        <v>311.2</v>
      </c>
      <c r="F16" s="15">
        <v>737.4</v>
      </c>
      <c r="H16" s="147"/>
      <c r="I16" s="92"/>
      <c r="J16" s="92"/>
      <c r="K16" s="92"/>
      <c r="L16" s="92"/>
      <c r="M16" s="24"/>
      <c r="N16" s="92"/>
      <c r="O16" s="24"/>
      <c r="P16" s="92"/>
      <c r="Q16" s="24"/>
      <c r="R16" s="92"/>
      <c r="S16" s="24"/>
    </row>
    <row r="17" spans="1:19" ht="12.75">
      <c r="A17" s="13">
        <v>1996</v>
      </c>
      <c r="B17" s="14">
        <f>SUM(C17:F17)</f>
        <v>36203.8</v>
      </c>
      <c r="C17" s="14">
        <v>24017.1</v>
      </c>
      <c r="D17" s="14">
        <v>11101.9</v>
      </c>
      <c r="E17" s="14">
        <v>340</v>
      </c>
      <c r="F17" s="15">
        <v>744.8</v>
      </c>
      <c r="H17" s="147"/>
      <c r="I17" s="92"/>
      <c r="J17" s="92"/>
      <c r="K17" s="92"/>
      <c r="L17" s="92"/>
      <c r="M17" s="24"/>
      <c r="N17" s="92"/>
      <c r="O17" s="24"/>
      <c r="P17" s="92"/>
      <c r="Q17" s="24"/>
      <c r="R17" s="92"/>
      <c r="S17" s="24"/>
    </row>
    <row r="18" spans="1:19" ht="12.75">
      <c r="A18" s="13">
        <v>1997</v>
      </c>
      <c r="B18" s="14">
        <f>SUM(C18:F18)</f>
        <v>38206.4</v>
      </c>
      <c r="C18" s="14">
        <v>25878.9</v>
      </c>
      <c r="D18" s="14">
        <v>11216.7</v>
      </c>
      <c r="E18" s="14">
        <v>355.6</v>
      </c>
      <c r="F18" s="15">
        <v>755.2</v>
      </c>
      <c r="H18" s="147"/>
      <c r="I18" s="92"/>
      <c r="J18" s="92"/>
      <c r="K18" s="92"/>
      <c r="L18" s="92"/>
      <c r="M18" s="24"/>
      <c r="N18" s="92"/>
      <c r="O18" s="24"/>
      <c r="P18" s="92"/>
      <c r="Q18" s="24"/>
      <c r="R18" s="92"/>
      <c r="S18" s="24"/>
    </row>
    <row r="19" spans="1:19" ht="12.75">
      <c r="A19" s="13">
        <v>1998</v>
      </c>
      <c r="B19" s="14">
        <f>SUM(C19:F19)-0.1</f>
        <v>39055.299999999996</v>
      </c>
      <c r="C19" s="14">
        <v>26141.6</v>
      </c>
      <c r="D19" s="14">
        <v>11788.8</v>
      </c>
      <c r="E19" s="14">
        <v>355.8</v>
      </c>
      <c r="F19" s="15">
        <v>769.2</v>
      </c>
      <c r="H19" s="147"/>
      <c r="I19" s="92"/>
      <c r="J19" s="92"/>
      <c r="K19" s="92"/>
      <c r="L19" s="92"/>
      <c r="M19" s="24"/>
      <c r="N19" s="92"/>
      <c r="O19" s="24"/>
      <c r="P19" s="92"/>
      <c r="Q19" s="24"/>
      <c r="R19" s="92"/>
      <c r="S19" s="24"/>
    </row>
    <row r="20" spans="1:19" ht="12.75">
      <c r="A20" s="13" t="s">
        <v>184</v>
      </c>
      <c r="B20" s="14">
        <f>SUM(C20:F20)</f>
        <v>36427.84</v>
      </c>
      <c r="C20" s="14">
        <v>23416.94</v>
      </c>
      <c r="D20" s="14">
        <v>11875.49</v>
      </c>
      <c r="E20" s="14">
        <v>375.67</v>
      </c>
      <c r="F20" s="15">
        <v>759.74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6" ht="13.5" thickBot="1">
      <c r="A21" s="16" t="s">
        <v>185</v>
      </c>
      <c r="B21" s="17">
        <f>SUM(C21:F21)</f>
        <v>40635.44</v>
      </c>
      <c r="C21" s="17">
        <v>27840.87</v>
      </c>
      <c r="D21" s="17">
        <v>11617.96</v>
      </c>
      <c r="E21" s="17">
        <v>386</v>
      </c>
      <c r="F21" s="18">
        <v>790.61</v>
      </c>
    </row>
  </sheetData>
  <mergeCells count="4">
    <mergeCell ref="A4:F4"/>
    <mergeCell ref="A5:F5"/>
    <mergeCell ref="A3:F3"/>
    <mergeCell ref="A1:F1"/>
  </mergeCells>
  <printOptions/>
  <pageMargins left="0.11811023622047245" right="0.75" top="1" bottom="1" header="0" footer="0"/>
  <pageSetup horizontalDpi="300" verticalDpi="300" orientation="portrait" paperSize="9" scale="77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2" width="13.7109375" style="2" customWidth="1"/>
    <col min="13" max="16384" width="11.421875" style="2" customWidth="1"/>
  </cols>
  <sheetData>
    <row r="1" spans="1:12" ht="18">
      <c r="A1" s="153" t="s">
        <v>211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5">
      <c r="A3" s="152" t="s">
        <v>196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4.25">
      <c r="A4" s="154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4.25">
      <c r="A5" s="154" t="s">
        <v>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7" spans="1:12" ht="12.75">
      <c r="A7" s="4"/>
      <c r="B7" s="5" t="s">
        <v>16</v>
      </c>
      <c r="C7" s="5"/>
      <c r="D7" s="5"/>
      <c r="E7" s="5"/>
      <c r="F7" s="4"/>
      <c r="G7" s="5"/>
      <c r="H7" s="5"/>
      <c r="I7" s="5" t="s">
        <v>29</v>
      </c>
      <c r="J7" s="5" t="s">
        <v>29</v>
      </c>
      <c r="K7" s="5"/>
      <c r="L7" s="6" t="s">
        <v>34</v>
      </c>
    </row>
    <row r="8" spans="1:12" ht="12.75">
      <c r="A8" s="7"/>
      <c r="B8" s="8" t="s">
        <v>17</v>
      </c>
      <c r="C8" s="8" t="s">
        <v>19</v>
      </c>
      <c r="D8" s="8" t="s">
        <v>21</v>
      </c>
      <c r="E8" s="8"/>
      <c r="F8" s="7" t="s">
        <v>25</v>
      </c>
      <c r="G8" s="8" t="s">
        <v>26</v>
      </c>
      <c r="H8" s="8"/>
      <c r="I8" s="8" t="s">
        <v>30</v>
      </c>
      <c r="J8" s="8" t="s">
        <v>30</v>
      </c>
      <c r="K8" s="8" t="s">
        <v>15</v>
      </c>
      <c r="L8" s="9" t="s">
        <v>35</v>
      </c>
    </row>
    <row r="9" spans="1:12" ht="13.5" thickBot="1">
      <c r="A9" s="10" t="s">
        <v>2</v>
      </c>
      <c r="B9" s="11" t="s">
        <v>18</v>
      </c>
      <c r="C9" s="11" t="s">
        <v>20</v>
      </c>
      <c r="D9" s="11" t="s">
        <v>22</v>
      </c>
      <c r="E9" s="11" t="s">
        <v>23</v>
      </c>
      <c r="F9" s="10" t="s">
        <v>24</v>
      </c>
      <c r="G9" s="11" t="s">
        <v>27</v>
      </c>
      <c r="H9" s="11" t="s">
        <v>28</v>
      </c>
      <c r="I9" s="11" t="s">
        <v>31</v>
      </c>
      <c r="J9" s="11" t="s">
        <v>32</v>
      </c>
      <c r="K9" s="11" t="s">
        <v>33</v>
      </c>
      <c r="L9" s="12" t="s">
        <v>36</v>
      </c>
    </row>
    <row r="10" spans="1:12" ht="12.75">
      <c r="A10" s="13">
        <v>1990</v>
      </c>
      <c r="B10" s="14">
        <f>SUM(C10:L10)-0.1</f>
        <v>8834.599999999999</v>
      </c>
      <c r="C10" s="14">
        <v>538.5</v>
      </c>
      <c r="D10" s="14">
        <v>735.1</v>
      </c>
      <c r="E10" s="14">
        <v>926.1</v>
      </c>
      <c r="F10" s="14">
        <v>513.1</v>
      </c>
      <c r="G10" s="14">
        <v>242.4</v>
      </c>
      <c r="H10" s="14">
        <v>4112</v>
      </c>
      <c r="I10" s="14">
        <v>724.9</v>
      </c>
      <c r="J10" s="14">
        <v>200.1</v>
      </c>
      <c r="K10" s="14">
        <v>295.1</v>
      </c>
      <c r="L10" s="15">
        <v>547.4</v>
      </c>
    </row>
    <row r="11" spans="1:12" ht="12.75">
      <c r="A11" s="13">
        <v>1991</v>
      </c>
      <c r="B11" s="14">
        <f>SUM(C11:L11)+0.1</f>
        <v>8954.8</v>
      </c>
      <c r="C11" s="14">
        <v>508.9</v>
      </c>
      <c r="D11" s="14">
        <v>790.7</v>
      </c>
      <c r="E11" s="14">
        <v>923</v>
      </c>
      <c r="F11" s="14">
        <v>514.1</v>
      </c>
      <c r="G11" s="14">
        <v>251.6</v>
      </c>
      <c r="H11" s="14">
        <v>4072.4</v>
      </c>
      <c r="I11" s="14">
        <v>772.2</v>
      </c>
      <c r="J11" s="14">
        <v>211.2</v>
      </c>
      <c r="K11" s="14">
        <v>313.2</v>
      </c>
      <c r="L11" s="15">
        <v>597.4</v>
      </c>
    </row>
    <row r="12" spans="1:12" ht="12.75">
      <c r="A12" s="13">
        <v>1992</v>
      </c>
      <c r="B12" s="14">
        <f>SUM(C12:L12)+0.1</f>
        <v>8954.6</v>
      </c>
      <c r="C12" s="14">
        <v>466.9</v>
      </c>
      <c r="D12" s="14">
        <v>827.2</v>
      </c>
      <c r="E12" s="14">
        <v>815.9</v>
      </c>
      <c r="F12" s="14">
        <v>489.2</v>
      </c>
      <c r="G12" s="14">
        <v>272.4</v>
      </c>
      <c r="H12" s="14">
        <v>4128.9</v>
      </c>
      <c r="I12" s="14">
        <v>771.8</v>
      </c>
      <c r="J12" s="14">
        <v>224.1</v>
      </c>
      <c r="K12" s="14">
        <v>314.7</v>
      </c>
      <c r="L12" s="15">
        <v>643.4</v>
      </c>
    </row>
    <row r="13" spans="1:12" ht="12.75">
      <c r="A13" s="13">
        <v>1993</v>
      </c>
      <c r="B13" s="14">
        <f>SUM(C13:L13)-0.1</f>
        <v>8575.099999999999</v>
      </c>
      <c r="C13" s="14">
        <v>387.8</v>
      </c>
      <c r="D13" s="14">
        <v>847.5</v>
      </c>
      <c r="E13" s="14">
        <v>665.3</v>
      </c>
      <c r="F13" s="14">
        <v>478.7</v>
      </c>
      <c r="G13" s="14">
        <v>293.5</v>
      </c>
      <c r="H13" s="14">
        <v>3919.1</v>
      </c>
      <c r="I13" s="14">
        <v>751</v>
      </c>
      <c r="J13" s="14">
        <v>232.8</v>
      </c>
      <c r="K13" s="14">
        <v>300.4</v>
      </c>
      <c r="L13" s="15">
        <v>699.1</v>
      </c>
    </row>
    <row r="14" spans="1:12" ht="12.75">
      <c r="A14" s="13">
        <v>1994</v>
      </c>
      <c r="B14" s="14">
        <f>SUM(C14:L14)+0.1</f>
        <v>9266</v>
      </c>
      <c r="C14" s="14">
        <v>401.9</v>
      </c>
      <c r="D14" s="14">
        <v>857</v>
      </c>
      <c r="E14" s="14">
        <v>910.2</v>
      </c>
      <c r="F14" s="14">
        <v>557</v>
      </c>
      <c r="G14" s="14">
        <v>312</v>
      </c>
      <c r="H14" s="14">
        <v>4164</v>
      </c>
      <c r="I14" s="14">
        <v>761.9</v>
      </c>
      <c r="J14" s="14">
        <v>239.3</v>
      </c>
      <c r="K14" s="14">
        <v>337.4</v>
      </c>
      <c r="L14" s="15">
        <v>725.2</v>
      </c>
    </row>
    <row r="15" spans="1:12" ht="12.75">
      <c r="A15" s="13">
        <v>1995</v>
      </c>
      <c r="B15" s="14">
        <f>SUM(C15:L15)-0.2</f>
        <v>9703.8</v>
      </c>
      <c r="C15" s="14">
        <v>539.3</v>
      </c>
      <c r="D15" s="14">
        <v>860.3</v>
      </c>
      <c r="E15" s="14">
        <v>924.7</v>
      </c>
      <c r="F15" s="14">
        <v>584.4</v>
      </c>
      <c r="G15" s="14">
        <v>326.1</v>
      </c>
      <c r="H15" s="14">
        <v>4310.9</v>
      </c>
      <c r="I15" s="14">
        <v>830.3</v>
      </c>
      <c r="J15" s="14">
        <v>249.5</v>
      </c>
      <c r="K15" s="14">
        <v>350.6</v>
      </c>
      <c r="L15" s="15">
        <v>727.9</v>
      </c>
    </row>
    <row r="16" spans="1:12" ht="12.75">
      <c r="A16" s="13">
        <v>1996</v>
      </c>
      <c r="B16" s="14">
        <f>SUM(C16:L16)+0.2</f>
        <v>10366.800000000001</v>
      </c>
      <c r="C16" s="14">
        <v>536.4</v>
      </c>
      <c r="D16" s="14">
        <v>889.5</v>
      </c>
      <c r="E16" s="14">
        <v>1087.4</v>
      </c>
      <c r="F16" s="14">
        <v>673.7</v>
      </c>
      <c r="G16" s="14">
        <v>385.1</v>
      </c>
      <c r="H16" s="14">
        <v>4498.2</v>
      </c>
      <c r="I16" s="14">
        <v>885.3</v>
      </c>
      <c r="J16" s="14">
        <v>258.2</v>
      </c>
      <c r="K16" s="14">
        <v>385.6</v>
      </c>
      <c r="L16" s="15">
        <v>767.2</v>
      </c>
    </row>
    <row r="17" spans="1:12" ht="12.75">
      <c r="A17" s="13">
        <v>1997</v>
      </c>
      <c r="B17" s="14">
        <f>SUM(C17:L17)+0.1</f>
        <v>10930.5</v>
      </c>
      <c r="C17" s="14">
        <v>636.1</v>
      </c>
      <c r="D17" s="14">
        <v>918.9</v>
      </c>
      <c r="E17" s="14">
        <v>1026.1</v>
      </c>
      <c r="F17" s="14">
        <v>725</v>
      </c>
      <c r="G17" s="14">
        <v>406.7</v>
      </c>
      <c r="H17" s="14">
        <v>4782.1</v>
      </c>
      <c r="I17" s="14">
        <v>931.7</v>
      </c>
      <c r="J17" s="14">
        <v>265.8</v>
      </c>
      <c r="K17" s="14">
        <v>431.1</v>
      </c>
      <c r="L17" s="15">
        <v>806.9</v>
      </c>
    </row>
    <row r="18" spans="1:12" ht="12.75">
      <c r="A18" s="13">
        <v>1998</v>
      </c>
      <c r="B18" s="14">
        <f>SUM(C18:L18)-0.1</f>
        <v>11015.599999999999</v>
      </c>
      <c r="C18" s="14">
        <v>733.2</v>
      </c>
      <c r="D18" s="14">
        <v>893.8</v>
      </c>
      <c r="E18" s="14">
        <v>1070.8</v>
      </c>
      <c r="F18" s="14">
        <v>766.5</v>
      </c>
      <c r="G18" s="14">
        <v>445.2</v>
      </c>
      <c r="H18" s="14">
        <v>4597.8</v>
      </c>
      <c r="I18" s="14">
        <v>973</v>
      </c>
      <c r="J18" s="14">
        <v>272.9</v>
      </c>
      <c r="K18" s="14">
        <v>448.8</v>
      </c>
      <c r="L18" s="15">
        <v>813.7</v>
      </c>
    </row>
    <row r="19" spans="1:12" ht="12.75">
      <c r="A19" s="13" t="s">
        <v>184</v>
      </c>
      <c r="B19" s="14">
        <f>SUM(C19:L19)-0.2</f>
        <v>12048.3</v>
      </c>
      <c r="C19" s="14">
        <v>829.5</v>
      </c>
      <c r="D19" s="14">
        <v>951.9</v>
      </c>
      <c r="E19" s="14">
        <v>1038</v>
      </c>
      <c r="F19" s="14">
        <v>800.4</v>
      </c>
      <c r="G19" s="14">
        <v>446.8</v>
      </c>
      <c r="H19" s="14">
        <v>5386.4</v>
      </c>
      <c r="I19" s="14">
        <v>1007.2</v>
      </c>
      <c r="J19" s="14">
        <v>283.8</v>
      </c>
      <c r="K19" s="14">
        <v>474.8</v>
      </c>
      <c r="L19" s="15">
        <v>829.7</v>
      </c>
    </row>
    <row r="20" spans="1:12" ht="12.75">
      <c r="A20" s="13" t="s">
        <v>185</v>
      </c>
      <c r="B20" s="14">
        <f>SUM(C20:L20)</f>
        <v>12933.4</v>
      </c>
      <c r="C20" s="14">
        <v>842.2</v>
      </c>
      <c r="D20" s="14">
        <v>1224.7</v>
      </c>
      <c r="E20" s="14">
        <v>1144.3</v>
      </c>
      <c r="F20" s="14">
        <v>870.7</v>
      </c>
      <c r="G20" s="14">
        <v>466.9</v>
      </c>
      <c r="H20" s="14">
        <v>5623.2</v>
      </c>
      <c r="I20" s="14">
        <v>1037.5</v>
      </c>
      <c r="J20" s="14">
        <v>297.9</v>
      </c>
      <c r="K20" s="14">
        <v>514.3</v>
      </c>
      <c r="L20" s="15">
        <v>911.7</v>
      </c>
    </row>
    <row r="21" spans="1:12" ht="12.75">
      <c r="A21" s="13" t="s">
        <v>179</v>
      </c>
      <c r="B21" s="14">
        <f>SUM(C21:L21)+0.1</f>
        <v>13201.099999999999</v>
      </c>
      <c r="C21" s="14">
        <v>809</v>
      </c>
      <c r="D21" s="14">
        <v>1143</v>
      </c>
      <c r="E21" s="14">
        <v>1132.6</v>
      </c>
      <c r="F21" s="14">
        <v>876.8</v>
      </c>
      <c r="G21" s="14">
        <v>485.3</v>
      </c>
      <c r="H21" s="14">
        <v>5984.5</v>
      </c>
      <c r="I21" s="14">
        <v>1043.4</v>
      </c>
      <c r="J21" s="14">
        <v>322.3</v>
      </c>
      <c r="K21" s="14">
        <v>519.8</v>
      </c>
      <c r="L21" s="15">
        <v>884.3</v>
      </c>
    </row>
    <row r="22" spans="1:12" ht="13.5" thickBot="1">
      <c r="A22" s="16" t="s">
        <v>180</v>
      </c>
      <c r="B22" s="17">
        <f>SUM(C22:L22)</f>
        <v>13619.000000000002</v>
      </c>
      <c r="C22" s="17">
        <v>878.6</v>
      </c>
      <c r="D22" s="17">
        <v>1120.1</v>
      </c>
      <c r="E22" s="17">
        <v>1088.4</v>
      </c>
      <c r="F22" s="17">
        <v>958.9</v>
      </c>
      <c r="G22" s="17">
        <v>462.5</v>
      </c>
      <c r="H22" s="17">
        <v>6221.8</v>
      </c>
      <c r="I22" s="17">
        <v>1056.2</v>
      </c>
      <c r="J22" s="17">
        <v>344.1</v>
      </c>
      <c r="K22" s="17">
        <v>559.2</v>
      </c>
      <c r="L22" s="18">
        <v>929.2</v>
      </c>
    </row>
    <row r="23" spans="2:12" ht="12.7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2:12" ht="12.7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</sheetData>
  <mergeCells count="4">
    <mergeCell ref="A1:L1"/>
    <mergeCell ref="A4:L4"/>
    <mergeCell ref="A5:L5"/>
    <mergeCell ref="A3:L3"/>
  </mergeCells>
  <printOptions/>
  <pageMargins left="0.11811023622047245" right="0.75" top="1" bottom="1" header="0" footer="0"/>
  <pageSetup horizontalDpi="300" verticalDpi="300" orientation="portrait" paperSize="9" scale="6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2" width="14.7109375" style="2" customWidth="1"/>
    <col min="13" max="16384" width="11.421875" style="2" customWidth="1"/>
  </cols>
  <sheetData>
    <row r="1" spans="1:12" ht="18">
      <c r="A1" s="153" t="s">
        <v>211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3" spans="1:12" ht="15">
      <c r="A3" s="152" t="s">
        <v>195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4.25">
      <c r="A4" s="155" t="s">
        <v>13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4"/>
      <c r="B6" s="5" t="s">
        <v>16</v>
      </c>
      <c r="C6" s="5"/>
      <c r="D6" s="5"/>
      <c r="E6" s="5"/>
      <c r="F6" s="4"/>
      <c r="G6" s="5"/>
      <c r="H6" s="5"/>
      <c r="I6" s="5" t="s">
        <v>29</v>
      </c>
      <c r="J6" s="5" t="s">
        <v>29</v>
      </c>
      <c r="K6" s="5"/>
      <c r="L6" s="90" t="s">
        <v>34</v>
      </c>
    </row>
    <row r="7" spans="1:12" ht="12.75">
      <c r="A7" s="7"/>
      <c r="B7" s="8" t="s">
        <v>17</v>
      </c>
      <c r="C7" s="8" t="s">
        <v>19</v>
      </c>
      <c r="D7" s="8" t="s">
        <v>21</v>
      </c>
      <c r="E7" s="8"/>
      <c r="F7" s="7" t="s">
        <v>25</v>
      </c>
      <c r="G7" s="8" t="s">
        <v>26</v>
      </c>
      <c r="H7" s="8"/>
      <c r="I7" s="8" t="s">
        <v>30</v>
      </c>
      <c r="J7" s="8" t="s">
        <v>30</v>
      </c>
      <c r="K7" s="8" t="s">
        <v>15</v>
      </c>
      <c r="L7" s="23" t="s">
        <v>35</v>
      </c>
    </row>
    <row r="8" spans="1:12" ht="13.5" thickBot="1">
      <c r="A8" s="7" t="s">
        <v>2</v>
      </c>
      <c r="B8" s="8" t="s">
        <v>18</v>
      </c>
      <c r="C8" s="8" t="s">
        <v>20</v>
      </c>
      <c r="D8" s="8" t="s">
        <v>22</v>
      </c>
      <c r="E8" s="8" t="s">
        <v>23</v>
      </c>
      <c r="F8" s="7" t="s">
        <v>24</v>
      </c>
      <c r="G8" s="8" t="s">
        <v>27</v>
      </c>
      <c r="H8" s="8" t="s">
        <v>28</v>
      </c>
      <c r="I8" s="8" t="s">
        <v>31</v>
      </c>
      <c r="J8" s="8" t="s">
        <v>32</v>
      </c>
      <c r="K8" s="8" t="s">
        <v>33</v>
      </c>
      <c r="L8" s="23" t="s">
        <v>36</v>
      </c>
    </row>
    <row r="9" spans="1:12" ht="12.75">
      <c r="A9" s="144">
        <v>1990</v>
      </c>
      <c r="B9" s="145">
        <f>'33.4'!B10/'33.4'!B10*100</f>
        <v>100</v>
      </c>
      <c r="C9" s="145">
        <f>'33.4'!C10/'33.4'!B10*100</f>
        <v>6.095352364566591</v>
      </c>
      <c r="D9" s="145">
        <f>'33.4'!D10/'33.4'!B10*100</f>
        <v>8.320693636384219</v>
      </c>
      <c r="E9" s="145">
        <f>'33.4'!E10/'33.4'!B10*100</f>
        <v>10.48264777126299</v>
      </c>
      <c r="F9" s="145">
        <f>'33.4'!F10/'33.4'!B10*100</f>
        <v>5.807846422022504</v>
      </c>
      <c r="G9" s="145">
        <f>'33.4'!G10/'33.4'!B10*100</f>
        <v>2.743757498924683</v>
      </c>
      <c r="H9" s="145">
        <f>'33.4'!H10/'33.4'!B10*100</f>
        <v>46.54426912367284</v>
      </c>
      <c r="I9" s="145">
        <f>'33.4'!I10/'33.4'!B10*100</f>
        <v>8.205238494102733</v>
      </c>
      <c r="J9" s="145">
        <f>'33.4'!J10/'33.4'!B10*100</f>
        <v>2.2649582324044104</v>
      </c>
      <c r="K9" s="145">
        <f>'33.4'!K10/'33.4'!B10*100</f>
        <v>3.340275734045685</v>
      </c>
      <c r="L9" s="146">
        <f>'33.4'!L10/'33.4'!B10*100</f>
        <v>6.196092635772985</v>
      </c>
    </row>
    <row r="10" spans="1:12" ht="12.75">
      <c r="A10" s="13">
        <v>1991</v>
      </c>
      <c r="B10" s="14">
        <f>'33.4'!B11/'33.4'!B11*100</f>
        <v>100</v>
      </c>
      <c r="C10" s="14">
        <f>'33.4'!C11/'33.4'!B11*100</f>
        <v>5.682985661321303</v>
      </c>
      <c r="D10" s="14">
        <f>'33.4'!D11/'33.4'!B11*100</f>
        <v>8.829901281994015</v>
      </c>
      <c r="E10" s="14">
        <f>'33.4'!E11/'33.4'!B11*100</f>
        <v>10.307321213204093</v>
      </c>
      <c r="F10" s="14">
        <f>'33.4'!F11/'33.4'!B11*100</f>
        <v>5.74105507660696</v>
      </c>
      <c r="G10" s="14">
        <f>'33.4'!G11/'33.4'!B11*100</f>
        <v>2.8096663242060127</v>
      </c>
      <c r="H10" s="14">
        <f>'33.4'!H11/'33.4'!B11*100</f>
        <v>45.47728592486712</v>
      </c>
      <c r="I10" s="14">
        <f>'33.4'!I11/'33.4'!B11*100</f>
        <v>8.623308169920044</v>
      </c>
      <c r="J10" s="14">
        <f>'33.4'!J11/'33.4'!B11*100</f>
        <v>2.3585116362174476</v>
      </c>
      <c r="K10" s="14">
        <f>'33.4'!K11/'33.4'!B11*100</f>
        <v>3.4975655514361015</v>
      </c>
      <c r="L10" s="15">
        <f>'33.4'!L11/'33.4'!B11*100</f>
        <v>6.671282440702194</v>
      </c>
    </row>
    <row r="11" spans="1:12" ht="12.75">
      <c r="A11" s="13">
        <v>1992</v>
      </c>
      <c r="B11" s="14">
        <f>'33.4'!B12/'33.4'!B12*100</f>
        <v>100</v>
      </c>
      <c r="C11" s="14">
        <f>'33.4'!C12/'33.4'!B12*100</f>
        <v>5.214079914234024</v>
      </c>
      <c r="D11" s="14">
        <f>'33.4'!D12/'33.4'!B12*100</f>
        <v>9.237710227145826</v>
      </c>
      <c r="E11" s="14">
        <f>'33.4'!E12/'33.4'!B12*100</f>
        <v>9.111518102427802</v>
      </c>
      <c r="F11" s="14">
        <f>'33.4'!F12/'33.4'!B12*100</f>
        <v>5.463113930270476</v>
      </c>
      <c r="G11" s="14">
        <f>'33.4'!G12/'33.4'!B12*100</f>
        <v>3.0420119268309023</v>
      </c>
      <c r="H11" s="14">
        <f>'33.4'!H12/'33.4'!B12*100</f>
        <v>46.10926227860541</v>
      </c>
      <c r="I11" s="14">
        <f>'33.4'!I12/'33.4'!B12*100</f>
        <v>8.619033792687556</v>
      </c>
      <c r="J11" s="14">
        <f>'33.4'!J12/'33.4'!B12*100</f>
        <v>2.502624349496348</v>
      </c>
      <c r="K11" s="14">
        <f>'33.4'!K12/'33.4'!B12*100</f>
        <v>3.5143948361735866</v>
      </c>
      <c r="L11" s="15">
        <f>'33.4'!L12/'33.4'!B12*100</f>
        <v>7.185133897661536</v>
      </c>
    </row>
    <row r="12" spans="1:12" ht="12.75">
      <c r="A12" s="13">
        <v>1993</v>
      </c>
      <c r="B12" s="14">
        <f>'33.4'!B13/'33.4'!B13*100</f>
        <v>100</v>
      </c>
      <c r="C12" s="14">
        <f>'33.4'!C13/'33.4'!B13*100</f>
        <v>4.522396240277082</v>
      </c>
      <c r="D12" s="14">
        <f>'33.4'!D13/'33.4'!B13*100</f>
        <v>9.883266667444113</v>
      </c>
      <c r="E12" s="14">
        <f>'33.4'!E13/'33.4'!B13*100</f>
        <v>7.758510104838429</v>
      </c>
      <c r="F12" s="14">
        <f>'33.4'!F13/'33.4'!B13*100</f>
        <v>5.582442187263123</v>
      </c>
      <c r="G12" s="14">
        <f>'33.4'!G13/'33.4'!B13*100</f>
        <v>3.4227006099054242</v>
      </c>
      <c r="H12" s="14">
        <f>'33.4'!H13/'33.4'!B13*100</f>
        <v>45.703257104873416</v>
      </c>
      <c r="I12" s="14">
        <f>'33.4'!I13/'33.4'!B13*100</f>
        <v>8.757915359587646</v>
      </c>
      <c r="J12" s="14">
        <f>'33.4'!J13/'33.4'!B13*100</f>
        <v>2.71483714475633</v>
      </c>
      <c r="K12" s="14">
        <f>'33.4'!K13/'33.4'!B13*100</f>
        <v>3.503166143835058</v>
      </c>
      <c r="L12" s="15">
        <f>'33.4'!L13/'33.4'!B13*100</f>
        <v>8.152674604377793</v>
      </c>
    </row>
    <row r="13" spans="1:12" ht="12.75">
      <c r="A13" s="13">
        <v>1994</v>
      </c>
      <c r="B13" s="14">
        <f>'33.4'!B14/'33.4'!B14*100</f>
        <v>100</v>
      </c>
      <c r="C13" s="14">
        <f>'33.4'!C14/'33.4'!B14*100</f>
        <v>4.337362400172674</v>
      </c>
      <c r="D13" s="14">
        <f>'33.4'!D14/'33.4'!B14*100</f>
        <v>9.248866824951435</v>
      </c>
      <c r="E13" s="14">
        <f>'33.4'!E14/'33.4'!B14*100</f>
        <v>9.823008849557523</v>
      </c>
      <c r="F13" s="14">
        <f>'33.4'!F14/'33.4'!B14*100</f>
        <v>6.01122382905245</v>
      </c>
      <c r="G13" s="14">
        <f>'33.4'!G14/'33.4'!B14*100</f>
        <v>3.3671487157349453</v>
      </c>
      <c r="H13" s="14">
        <f>'33.4'!H14/'33.4'!B14*100</f>
        <v>44.93848478307792</v>
      </c>
      <c r="I13" s="14">
        <f>'33.4'!I14/'33.4'!B14*100</f>
        <v>8.222533995251457</v>
      </c>
      <c r="J13" s="14">
        <f>'33.4'!J14/'33.4'!B14*100</f>
        <v>2.582559896395424</v>
      </c>
      <c r="K13" s="14">
        <f>'33.4'!K14/'33.4'!B14*100</f>
        <v>3.641269156054392</v>
      </c>
      <c r="L13" s="15">
        <f>'33.4'!L14/'33.4'!B14*100</f>
        <v>7.826462335419815</v>
      </c>
    </row>
    <row r="14" spans="1:12" ht="12.75">
      <c r="A14" s="13">
        <v>1995</v>
      </c>
      <c r="B14" s="14">
        <f>'33.4'!B15/'33.4'!B15*100</f>
        <v>100</v>
      </c>
      <c r="C14" s="14">
        <f>'33.4'!C15/'33.4'!B15*100</f>
        <v>5.5576166038046955</v>
      </c>
      <c r="D14" s="14">
        <f>'33.4'!D15/'33.4'!B15*100</f>
        <v>8.865599043673612</v>
      </c>
      <c r="E14" s="14">
        <f>'33.4'!E15/'33.4'!B15*100</f>
        <v>9.529256579896536</v>
      </c>
      <c r="F14" s="14">
        <f>'33.4'!F15/'33.4'!B15*100</f>
        <v>6.022382983985655</v>
      </c>
      <c r="G14" s="14">
        <f>'33.4'!G15/'33.4'!B15*100</f>
        <v>3.3605391702219753</v>
      </c>
      <c r="H14" s="14">
        <f>'33.4'!H15/'33.4'!B15*100</f>
        <v>44.42486448607762</v>
      </c>
      <c r="I14" s="14">
        <f>'33.4'!I15/'33.4'!B15*100</f>
        <v>8.556441806302685</v>
      </c>
      <c r="J14" s="14">
        <f>'33.4'!J15/'33.4'!B15*100</f>
        <v>2.571157690801542</v>
      </c>
      <c r="K14" s="14">
        <f>'33.4'!K15/'33.4'!B15*100</f>
        <v>3.6130175807415656</v>
      </c>
      <c r="L14" s="15">
        <f>'33.4'!L15/'33.4'!B15*100</f>
        <v>7.501185102743256</v>
      </c>
    </row>
    <row r="15" spans="1:12" ht="12.75">
      <c r="A15" s="13">
        <v>1996</v>
      </c>
      <c r="B15" s="14">
        <f>'33.4'!B16/'33.4'!B16*100</f>
        <v>100</v>
      </c>
      <c r="C15" s="14">
        <f>'33.4'!C16/'33.4'!B16*100</f>
        <v>5.174209978006713</v>
      </c>
      <c r="D15" s="14">
        <f>'33.4'!D16/'33.4'!B16*100</f>
        <v>8.580275494848939</v>
      </c>
      <c r="E15" s="14">
        <f>'33.4'!E16/'33.4'!B16*100</f>
        <v>10.489254157502797</v>
      </c>
      <c r="F15" s="14">
        <f>'33.4'!F16/'33.4'!B16*100</f>
        <v>6.4986302426978435</v>
      </c>
      <c r="G15" s="14">
        <f>'33.4'!G16/'33.4'!B16*100</f>
        <v>3.7147432187367366</v>
      </c>
      <c r="H15" s="14">
        <f>'33.4'!H16/'33.4'!B16*100</f>
        <v>43.39043870818381</v>
      </c>
      <c r="I15" s="14">
        <f>'33.4'!I16/'33.4'!B16*100</f>
        <v>8.539761546475285</v>
      </c>
      <c r="J15" s="14">
        <f>'33.4'!J16/'33.4'!B16*100</f>
        <v>2.4906432071613223</v>
      </c>
      <c r="K15" s="14">
        <f>'33.4'!K16/'33.4'!B16*100</f>
        <v>3.719566307828838</v>
      </c>
      <c r="L15" s="15">
        <f>'33.4'!L16/'33.4'!B16*100</f>
        <v>7.400547902920862</v>
      </c>
    </row>
    <row r="16" spans="1:12" ht="12.75">
      <c r="A16" s="13">
        <v>1997</v>
      </c>
      <c r="B16" s="14">
        <f>'33.4'!B17/'33.4'!B17*100</f>
        <v>100</v>
      </c>
      <c r="C16" s="14">
        <f>'33.4'!C17/'33.4'!B17*100</f>
        <v>5.8194959059512374</v>
      </c>
      <c r="D16" s="14">
        <f>'33.4'!D17/'33.4'!B17*100</f>
        <v>8.406751749691232</v>
      </c>
      <c r="E16" s="14">
        <f>'33.4'!E17/'33.4'!B17*100</f>
        <v>9.38749371026028</v>
      </c>
      <c r="F16" s="14">
        <f>'33.4'!F17/'33.4'!B17*100</f>
        <v>6.632816431087324</v>
      </c>
      <c r="G16" s="14">
        <f>'33.4'!G17/'33.4'!B17*100</f>
        <v>3.7207813000320202</v>
      </c>
      <c r="H16" s="14">
        <f>'33.4'!H17/'33.4'!B17*100</f>
        <v>43.75005717945199</v>
      </c>
      <c r="I16" s="14">
        <f>'33.4'!I17/'33.4'!B17*100</f>
        <v>8.523855267371118</v>
      </c>
      <c r="J16" s="14">
        <f>'33.4'!J17/'33.4'!B17*100</f>
        <v>2.4317277343213943</v>
      </c>
      <c r="K16" s="14">
        <f>'33.4'!K17/'33.4'!B17*100</f>
        <v>3.9440098806093045</v>
      </c>
      <c r="L16" s="15">
        <f>'33.4'!L17/'33.4'!B17*100</f>
        <v>7.382095969992224</v>
      </c>
    </row>
    <row r="17" spans="1:12" ht="12.75">
      <c r="A17" s="13">
        <v>1998</v>
      </c>
      <c r="B17" s="14">
        <f>'33.4'!B18/'33.4'!B18*100</f>
        <v>100</v>
      </c>
      <c r="C17" s="14">
        <f>'33.4'!C18/'33.4'!B18*100</f>
        <v>6.656015105849887</v>
      </c>
      <c r="D17" s="14">
        <f>'33.4'!D18/'33.4'!B18*100</f>
        <v>8.113947492646792</v>
      </c>
      <c r="E17" s="14">
        <f>'33.4'!E18/'33.4'!B18*100</f>
        <v>9.72075964995098</v>
      </c>
      <c r="F17" s="14">
        <f>'33.4'!F18/'33.4'!B18*100</f>
        <v>6.958313664257962</v>
      </c>
      <c r="G17" s="14">
        <f>'33.4'!G18/'33.4'!B18*100</f>
        <v>4.041541087185446</v>
      </c>
      <c r="H17" s="14">
        <f>'33.4'!H18/'33.4'!B18*100</f>
        <v>41.73898834380334</v>
      </c>
      <c r="I17" s="14">
        <f>'33.4'!I18/'33.4'!B18*100</f>
        <v>8.832927847779514</v>
      </c>
      <c r="J17" s="14">
        <f>'33.4'!J18/'33.4'!B18*100</f>
        <v>2.477395693380297</v>
      </c>
      <c r="K17" s="14">
        <f>'33.4'!K18/'33.4'!B18*100</f>
        <v>4.074222012418752</v>
      </c>
      <c r="L17" s="15">
        <f>'33.4'!L18/'33.4'!B18*100</f>
        <v>7.386796906205746</v>
      </c>
    </row>
    <row r="18" spans="1:12" ht="12.75">
      <c r="A18" s="13" t="s">
        <v>184</v>
      </c>
      <c r="B18" s="14">
        <f>'33.4'!B19/'33.4'!B19*100</f>
        <v>100</v>
      </c>
      <c r="C18" s="14">
        <f>'33.4'!C19/'33.4'!B19*100</f>
        <v>6.884788725380345</v>
      </c>
      <c r="D18" s="14">
        <f>'33.4'!D19/'33.4'!B19*100</f>
        <v>7.900699683772815</v>
      </c>
      <c r="E18" s="14">
        <f>'33.4'!E19/'33.4'!B19*100</f>
        <v>8.61532332362242</v>
      </c>
      <c r="F18" s="14">
        <f>'33.4'!F19/'33.4'!B19*100</f>
        <v>6.643260874978213</v>
      </c>
      <c r="G18" s="14">
        <f>'33.4'!G19/'33.4'!B19*100</f>
        <v>3.708406995177743</v>
      </c>
      <c r="H18" s="14">
        <f>'33.4'!H19/'33.4'!B19*100</f>
        <v>44.70672211017322</v>
      </c>
      <c r="I18" s="14">
        <f>'33.4'!I19/'33.4'!B19*100</f>
        <v>8.359685598798173</v>
      </c>
      <c r="J18" s="14">
        <f>'33.4'!J19/'33.4'!B19*100</f>
        <v>2.355519035880581</v>
      </c>
      <c r="K18" s="14">
        <f>'33.4'!K19/'33.4'!B19*100</f>
        <v>3.9408049268361514</v>
      </c>
      <c r="L18" s="15">
        <f>'33.4'!L19/'33.4'!B19*100</f>
        <v>6.886448710606477</v>
      </c>
    </row>
    <row r="19" spans="1:12" ht="12.75">
      <c r="A19" s="13" t="s">
        <v>185</v>
      </c>
      <c r="B19" s="14">
        <f>'33.4'!B20/'33.4'!B20*100</f>
        <v>100</v>
      </c>
      <c r="C19" s="14">
        <f>'33.4'!C20/'33.4'!B20*100</f>
        <v>6.511822104009774</v>
      </c>
      <c r="D19" s="14">
        <f>'33.4'!D20/'33.4'!B20*100</f>
        <v>9.469281086179969</v>
      </c>
      <c r="E19" s="14">
        <f>'33.4'!E20/'33.4'!B20*100</f>
        <v>8.847634806006155</v>
      </c>
      <c r="F19" s="14">
        <f>'33.4'!F20/'33.4'!B20*100</f>
        <v>6.732181792877356</v>
      </c>
      <c r="G19" s="14">
        <f>'33.4'!G20/'33.4'!B20*100</f>
        <v>3.6100329379745464</v>
      </c>
      <c r="H19" s="14">
        <f>'33.4'!H20/'33.4'!B20*100</f>
        <v>43.4781264014103</v>
      </c>
      <c r="I19" s="14">
        <f>'33.4'!I20/'33.4'!B20*100</f>
        <v>8.02186586667079</v>
      </c>
      <c r="J19" s="14">
        <f>'33.4'!J20/'33.4'!B20*100</f>
        <v>2.3033386425843165</v>
      </c>
      <c r="K19" s="14">
        <f>'33.4'!K20/'33.4'!B20*100</f>
        <v>3.9765258941964214</v>
      </c>
      <c r="L19" s="15">
        <f>'33.4'!L20/'33.4'!B20*100</f>
        <v>7.049190468090371</v>
      </c>
    </row>
    <row r="20" spans="1:12" ht="12.75">
      <c r="A20" s="13" t="s">
        <v>179</v>
      </c>
      <c r="B20" s="14">
        <f>'33.4'!B21/'33.4'!B21*100</f>
        <v>100</v>
      </c>
      <c r="C20" s="14">
        <f>'33.4'!C21/'33.4'!B21*100</f>
        <v>6.1282771890221275</v>
      </c>
      <c r="D20" s="14">
        <f>'33.4'!D21/'33.4'!B21*100</f>
        <v>8.658369378309384</v>
      </c>
      <c r="E20" s="14">
        <f>'33.4'!E21/'33.4'!B21*100</f>
        <v>8.579588064630977</v>
      </c>
      <c r="F20" s="14">
        <f>'33.4'!F21/'33.4'!B21*100</f>
        <v>6.6418707531948105</v>
      </c>
      <c r="G20" s="14">
        <f>'33.4'!G21/'33.4'!B21*100</f>
        <v>3.6762088007817537</v>
      </c>
      <c r="H20" s="14">
        <f>'33.4'!H21/'33.4'!B21*100</f>
        <v>45.33334343350176</v>
      </c>
      <c r="I20" s="14">
        <f>'33.4'!I21/'33.4'!B21*100</f>
        <v>7.903886797312347</v>
      </c>
      <c r="J20" s="14">
        <f>'33.4'!J21/'33.4'!B21*100</f>
        <v>2.4414632113990504</v>
      </c>
      <c r="K20" s="14">
        <f>'33.4'!K21/'33.4'!B21*100</f>
        <v>3.937550658657233</v>
      </c>
      <c r="L20" s="15">
        <f>'33.4'!L21/'33.4'!B21*100</f>
        <v>6.698684200559045</v>
      </c>
    </row>
    <row r="21" spans="1:12" ht="13.5" thickBot="1">
      <c r="A21" s="16" t="s">
        <v>180</v>
      </c>
      <c r="B21" s="17">
        <f>'33.4'!B22/'33.4'!B22*100</f>
        <v>100</v>
      </c>
      <c r="C21" s="17">
        <f>'33.4'!C22/'33.4'!B22*100</f>
        <v>6.451281298186356</v>
      </c>
      <c r="D21" s="17">
        <f>'33.4'!D22/'33.4'!B22*100</f>
        <v>8.22453924664072</v>
      </c>
      <c r="E21" s="17">
        <f>'33.4'!E22/'33.4'!B22*100</f>
        <v>7.991776195021661</v>
      </c>
      <c r="F21" s="17">
        <f>'33.4'!F22/'33.4'!B22*100</f>
        <v>7.040898744401202</v>
      </c>
      <c r="G21" s="17">
        <f>'33.4'!G22/'33.4'!B22*100</f>
        <v>3.3959908950730595</v>
      </c>
      <c r="H21" s="17">
        <f>'33.4'!H22/'33.4'!B22*100</f>
        <v>45.68470519127688</v>
      </c>
      <c r="I21" s="17">
        <f>'33.4'!I22/'33.4'!B22*100</f>
        <v>7.755341801894411</v>
      </c>
      <c r="J21" s="17">
        <f>'33.4'!J22/'33.4'!B22*100</f>
        <v>2.5266172259343564</v>
      </c>
      <c r="K21" s="17">
        <f>'33.4'!K22/'33.4'!B22*100</f>
        <v>4.106028342756443</v>
      </c>
      <c r="L21" s="18">
        <f>'33.4'!L22/'33.4'!B22*100</f>
        <v>6.82282105881489</v>
      </c>
    </row>
  </sheetData>
  <mergeCells count="3">
    <mergeCell ref="A3:L3"/>
    <mergeCell ref="A4:L4"/>
    <mergeCell ref="A1:L1"/>
  </mergeCells>
  <printOptions/>
  <pageMargins left="0.11811023622047245" right="0.75" top="1" bottom="1" header="0" footer="0"/>
  <pageSetup horizontalDpi="300" verticalDpi="300" orientation="portrait" paperSize="9" scale="5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20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2" width="14.7109375" style="2" customWidth="1"/>
    <col min="13" max="16384" width="11.421875" style="2" customWidth="1"/>
  </cols>
  <sheetData>
    <row r="1" spans="1:12" ht="18">
      <c r="A1" s="153" t="s">
        <v>211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3" spans="1:12" ht="15">
      <c r="A3" s="152" t="s">
        <v>194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4.25">
      <c r="A4" s="154" t="s">
        <v>37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4.25">
      <c r="A5" s="154" t="s">
        <v>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5:36" ht="12.75"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12.75">
      <c r="A7" s="4"/>
      <c r="B7" s="5" t="s">
        <v>16</v>
      </c>
      <c r="C7" s="5"/>
      <c r="D7" s="5"/>
      <c r="E7" s="5"/>
      <c r="F7" s="4"/>
      <c r="G7" s="5"/>
      <c r="H7" s="5"/>
      <c r="I7" s="5" t="s">
        <v>29</v>
      </c>
      <c r="J7" s="5" t="s">
        <v>29</v>
      </c>
      <c r="K7" s="5"/>
      <c r="L7" s="6" t="s">
        <v>34</v>
      </c>
      <c r="O7" s="23"/>
      <c r="P7" s="24"/>
      <c r="Q7" s="23"/>
      <c r="R7" s="24"/>
      <c r="S7" s="23"/>
      <c r="T7" s="24"/>
      <c r="U7" s="23"/>
      <c r="V7" s="24"/>
      <c r="W7" s="23"/>
      <c r="X7" s="24"/>
      <c r="Y7" s="23"/>
      <c r="Z7" s="24"/>
      <c r="AA7" s="23"/>
      <c r="AB7" s="24"/>
      <c r="AC7" s="23"/>
      <c r="AD7" s="24"/>
      <c r="AE7" s="23"/>
      <c r="AF7" s="24"/>
      <c r="AG7" s="23"/>
      <c r="AH7" s="24"/>
      <c r="AI7" s="24"/>
      <c r="AJ7" s="24"/>
    </row>
    <row r="8" spans="1:36" ht="12.75">
      <c r="A8" s="7"/>
      <c r="B8" s="8" t="s">
        <v>17</v>
      </c>
      <c r="C8" s="8" t="s">
        <v>19</v>
      </c>
      <c r="D8" s="8" t="s">
        <v>21</v>
      </c>
      <c r="E8" s="8"/>
      <c r="F8" s="7" t="s">
        <v>25</v>
      </c>
      <c r="G8" s="8" t="s">
        <v>26</v>
      </c>
      <c r="H8" s="8"/>
      <c r="I8" s="8" t="s">
        <v>30</v>
      </c>
      <c r="J8" s="8" t="s">
        <v>30</v>
      </c>
      <c r="K8" s="8" t="s">
        <v>15</v>
      </c>
      <c r="L8" s="9" t="s">
        <v>35</v>
      </c>
      <c r="O8" s="23"/>
      <c r="P8" s="24"/>
      <c r="Q8" s="23"/>
      <c r="R8" s="24"/>
      <c r="S8" s="23"/>
      <c r="T8" s="24"/>
      <c r="U8" s="23"/>
      <c r="V8" s="24"/>
      <c r="W8" s="23"/>
      <c r="X8" s="24"/>
      <c r="Y8" s="23"/>
      <c r="Z8" s="24"/>
      <c r="AA8" s="23"/>
      <c r="AB8" s="24"/>
      <c r="AC8" s="23"/>
      <c r="AD8" s="24"/>
      <c r="AE8" s="23"/>
      <c r="AF8" s="24"/>
      <c r="AG8" s="23"/>
      <c r="AH8" s="24"/>
      <c r="AI8" s="24"/>
      <c r="AJ8" s="24"/>
    </row>
    <row r="9" spans="1:36" ht="13.5" thickBot="1">
      <c r="A9" s="10" t="s">
        <v>2</v>
      </c>
      <c r="B9" s="11" t="s">
        <v>18</v>
      </c>
      <c r="C9" s="11" t="s">
        <v>20</v>
      </c>
      <c r="D9" s="11" t="s">
        <v>22</v>
      </c>
      <c r="E9" s="11" t="s">
        <v>23</v>
      </c>
      <c r="F9" s="10" t="s">
        <v>24</v>
      </c>
      <c r="G9" s="11" t="s">
        <v>27</v>
      </c>
      <c r="H9" s="11" t="s">
        <v>28</v>
      </c>
      <c r="I9" s="11" t="s">
        <v>31</v>
      </c>
      <c r="J9" s="11" t="s">
        <v>32</v>
      </c>
      <c r="K9" s="11" t="s">
        <v>33</v>
      </c>
      <c r="L9" s="12" t="s">
        <v>36</v>
      </c>
      <c r="O9" s="23"/>
      <c r="P9" s="24"/>
      <c r="Q9" s="23"/>
      <c r="R9" s="24"/>
      <c r="S9" s="23"/>
      <c r="T9" s="24"/>
      <c r="U9" s="23"/>
      <c r="V9" s="24"/>
      <c r="W9" s="23"/>
      <c r="X9" s="24"/>
      <c r="Y9" s="23"/>
      <c r="Z9" s="24"/>
      <c r="AA9" s="23"/>
      <c r="AB9" s="24"/>
      <c r="AC9" s="23"/>
      <c r="AD9" s="24"/>
      <c r="AE9" s="23"/>
      <c r="AF9" s="24"/>
      <c r="AG9" s="23"/>
      <c r="AH9" s="24"/>
      <c r="AI9" s="24"/>
      <c r="AJ9" s="24"/>
    </row>
    <row r="10" spans="1:36" ht="12.75">
      <c r="A10" s="13">
        <v>1990</v>
      </c>
      <c r="B10" s="14">
        <f>SUM(C10:L10)</f>
        <v>9635.8</v>
      </c>
      <c r="C10" s="14">
        <v>566.2</v>
      </c>
      <c r="D10" s="14">
        <v>846.9</v>
      </c>
      <c r="E10" s="14">
        <v>1006.7</v>
      </c>
      <c r="F10" s="14">
        <v>582.6</v>
      </c>
      <c r="G10" s="14">
        <v>321.1</v>
      </c>
      <c r="H10" s="14">
        <v>4203</v>
      </c>
      <c r="I10" s="14">
        <v>793.5</v>
      </c>
      <c r="J10" s="14">
        <v>241</v>
      </c>
      <c r="K10" s="14">
        <v>373.3</v>
      </c>
      <c r="L10" s="15">
        <v>701.5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ht="12.75">
      <c r="A11" s="13">
        <v>1991</v>
      </c>
      <c r="B11" s="14">
        <f>SUM(C11:L11)+0.1</f>
        <v>9620.5</v>
      </c>
      <c r="C11" s="14">
        <v>542.7</v>
      </c>
      <c r="D11" s="14">
        <v>851.5</v>
      </c>
      <c r="E11" s="14">
        <v>980.3</v>
      </c>
      <c r="F11" s="14">
        <v>553.6</v>
      </c>
      <c r="G11" s="14">
        <v>324.6</v>
      </c>
      <c r="H11" s="14">
        <v>4231.1</v>
      </c>
      <c r="I11" s="14">
        <v>818.3</v>
      </c>
      <c r="J11" s="14">
        <v>240.8</v>
      </c>
      <c r="K11" s="14">
        <v>379.1</v>
      </c>
      <c r="L11" s="15">
        <v>698.4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12.75">
      <c r="A12" s="13">
        <v>1992</v>
      </c>
      <c r="B12" s="14">
        <f>SUM(C12:L12)+0.1</f>
        <v>9567.099999999999</v>
      </c>
      <c r="C12" s="14">
        <v>514.4</v>
      </c>
      <c r="D12" s="14">
        <v>853</v>
      </c>
      <c r="E12" s="14">
        <v>902.8</v>
      </c>
      <c r="F12" s="14">
        <v>527.6</v>
      </c>
      <c r="G12" s="14">
        <v>331.5</v>
      </c>
      <c r="H12" s="14">
        <v>4313.7</v>
      </c>
      <c r="I12" s="14">
        <v>828.9</v>
      </c>
      <c r="J12" s="14">
        <v>249.8</v>
      </c>
      <c r="K12" s="14">
        <v>343.9</v>
      </c>
      <c r="L12" s="15">
        <v>701.4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12.75">
      <c r="A13" s="13">
        <v>1993</v>
      </c>
      <c r="B13" s="14">
        <f>SUM(C13:L13)+0.1</f>
        <v>9161.7</v>
      </c>
      <c r="C13" s="14">
        <v>414.7</v>
      </c>
      <c r="D13" s="14">
        <v>798.5</v>
      </c>
      <c r="E13" s="14">
        <v>769.8</v>
      </c>
      <c r="F13" s="14">
        <v>500.6</v>
      </c>
      <c r="G13" s="14">
        <v>327.4</v>
      </c>
      <c r="H13" s="14">
        <v>4274.8</v>
      </c>
      <c r="I13" s="14">
        <v>807.2</v>
      </c>
      <c r="J13" s="14">
        <v>248</v>
      </c>
      <c r="K13" s="14">
        <v>312.5</v>
      </c>
      <c r="L13" s="15">
        <v>708.1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ht="12.75">
      <c r="A14" s="13">
        <v>1994</v>
      </c>
      <c r="B14" s="14">
        <f>SUM(C14:L14)-0.1</f>
        <v>9408.2</v>
      </c>
      <c r="C14" s="14">
        <v>443.4</v>
      </c>
      <c r="D14" s="14">
        <v>852.4</v>
      </c>
      <c r="E14" s="14">
        <v>950.9</v>
      </c>
      <c r="F14" s="14">
        <v>556.8</v>
      </c>
      <c r="G14" s="14">
        <v>330.9</v>
      </c>
      <c r="H14" s="14">
        <v>4157.6</v>
      </c>
      <c r="I14" s="14">
        <v>811.8</v>
      </c>
      <c r="J14" s="14">
        <v>248.9</v>
      </c>
      <c r="K14" s="14">
        <v>337.5</v>
      </c>
      <c r="L14" s="15">
        <v>718.1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2.75">
      <c r="A15" s="13">
        <v>1995</v>
      </c>
      <c r="B15" s="14">
        <f>SUM(C15:L15)-0.1</f>
        <v>9703.8</v>
      </c>
      <c r="C15" s="14">
        <v>539.3</v>
      </c>
      <c r="D15" s="14">
        <v>860.3</v>
      </c>
      <c r="E15" s="14">
        <v>924.7</v>
      </c>
      <c r="F15" s="14">
        <v>584.4</v>
      </c>
      <c r="G15" s="14">
        <v>326.1</v>
      </c>
      <c r="H15" s="14">
        <v>4310.9</v>
      </c>
      <c r="I15" s="14">
        <v>830.3</v>
      </c>
      <c r="J15" s="14">
        <v>249.5</v>
      </c>
      <c r="K15" s="14">
        <v>350.6</v>
      </c>
      <c r="L15" s="15">
        <v>727.8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12.75">
      <c r="A16" s="13">
        <v>1996</v>
      </c>
      <c r="B16" s="14">
        <f>SUM(C16:L16)-0.1</f>
        <v>10061.800000000001</v>
      </c>
      <c r="C16" s="14">
        <v>548.7</v>
      </c>
      <c r="D16" s="14">
        <v>874.5</v>
      </c>
      <c r="E16" s="14">
        <v>1049.7</v>
      </c>
      <c r="F16" s="14">
        <v>663.5</v>
      </c>
      <c r="G16" s="14">
        <v>340.8</v>
      </c>
      <c r="H16" s="14">
        <v>4356.8</v>
      </c>
      <c r="I16" s="14">
        <v>854.9</v>
      </c>
      <c r="J16" s="14">
        <v>248.7</v>
      </c>
      <c r="K16" s="14">
        <v>381.7</v>
      </c>
      <c r="L16" s="15">
        <v>742.6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ht="12.75">
      <c r="A17" s="13">
        <v>1997</v>
      </c>
      <c r="B17" s="14">
        <f>SUM(C17:L17)</f>
        <v>10369.3</v>
      </c>
      <c r="C17" s="14">
        <v>623.7</v>
      </c>
      <c r="D17" s="14">
        <v>879.1</v>
      </c>
      <c r="E17" s="14">
        <v>1001.8</v>
      </c>
      <c r="F17" s="14">
        <v>730</v>
      </c>
      <c r="G17" s="14">
        <v>338.4</v>
      </c>
      <c r="H17" s="14">
        <v>4514.5</v>
      </c>
      <c r="I17" s="14">
        <v>882.9</v>
      </c>
      <c r="J17" s="14">
        <v>249</v>
      </c>
      <c r="K17" s="14">
        <v>400.8</v>
      </c>
      <c r="L17" s="15">
        <v>749.1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ht="12.75">
      <c r="A18" s="13">
        <v>1998</v>
      </c>
      <c r="B18" s="14">
        <f>SUM(C18:L18)+0.2</f>
        <v>10307.300000000001</v>
      </c>
      <c r="C18" s="14">
        <v>678.3</v>
      </c>
      <c r="D18" s="14">
        <v>885.5</v>
      </c>
      <c r="E18" s="14">
        <v>1002.5</v>
      </c>
      <c r="F18" s="14">
        <v>717.2</v>
      </c>
      <c r="G18" s="14">
        <v>353.2</v>
      </c>
      <c r="H18" s="14">
        <v>4407.2</v>
      </c>
      <c r="I18" s="14">
        <v>905.7</v>
      </c>
      <c r="J18" s="14">
        <v>249.1</v>
      </c>
      <c r="K18" s="14">
        <v>355.8</v>
      </c>
      <c r="L18" s="15">
        <v>752.6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ht="12.75">
      <c r="A19" s="13" t="s">
        <v>184</v>
      </c>
      <c r="B19" s="14">
        <f>SUM(C19:L19)</f>
        <v>10107.980000000001</v>
      </c>
      <c r="C19" s="14">
        <v>494.79</v>
      </c>
      <c r="D19" s="14">
        <v>876.61</v>
      </c>
      <c r="E19" s="14">
        <v>1121.91</v>
      </c>
      <c r="F19" s="14">
        <v>733.79</v>
      </c>
      <c r="G19" s="14">
        <v>353.69</v>
      </c>
      <c r="H19" s="14">
        <v>4181.35</v>
      </c>
      <c r="I19" s="14">
        <v>960.2</v>
      </c>
      <c r="J19" s="14">
        <v>249.6</v>
      </c>
      <c r="K19" s="14">
        <v>375.72</v>
      </c>
      <c r="L19" s="15">
        <v>760.32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12" ht="13.5" thickBot="1">
      <c r="A20" s="16" t="s">
        <v>185</v>
      </c>
      <c r="B20" s="17">
        <f>SUM(C20:L20)</f>
        <v>10728.449999999997</v>
      </c>
      <c r="C20" s="17">
        <v>524.25</v>
      </c>
      <c r="D20" s="17">
        <v>894.49</v>
      </c>
      <c r="E20" s="17">
        <v>1127</v>
      </c>
      <c r="F20" s="17">
        <v>818.48</v>
      </c>
      <c r="G20" s="17">
        <v>354.56</v>
      </c>
      <c r="H20" s="17">
        <v>4629.91</v>
      </c>
      <c r="I20" s="17">
        <v>972.63</v>
      </c>
      <c r="J20" s="17">
        <v>251.27</v>
      </c>
      <c r="K20" s="17">
        <v>386.06</v>
      </c>
      <c r="L20" s="18">
        <v>769.8</v>
      </c>
    </row>
  </sheetData>
  <mergeCells count="4">
    <mergeCell ref="A3:L3"/>
    <mergeCell ref="A4:L4"/>
    <mergeCell ref="A5:L5"/>
    <mergeCell ref="A1:L1"/>
  </mergeCells>
  <printOptions/>
  <pageMargins left="0.11811023622047245" right="0.75" top="1" bottom="1" header="0" footer="0"/>
  <pageSetup horizontalDpi="300" verticalDpi="300" orientation="portrait" paperSize="9" scale="5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2" customWidth="1"/>
    <col min="9" max="16384" width="11.421875" style="2" customWidth="1"/>
  </cols>
  <sheetData>
    <row r="1" spans="1:8" ht="18">
      <c r="A1" s="153" t="s">
        <v>211</v>
      </c>
      <c r="B1" s="153"/>
      <c r="C1" s="153"/>
      <c r="D1" s="153"/>
      <c r="E1" s="153"/>
      <c r="F1" s="153"/>
      <c r="G1" s="153"/>
      <c r="H1" s="153"/>
    </row>
    <row r="3" spans="1:8" ht="15">
      <c r="A3" s="152" t="s">
        <v>200</v>
      </c>
      <c r="B3" s="152"/>
      <c r="C3" s="152"/>
      <c r="D3" s="152"/>
      <c r="E3" s="152"/>
      <c r="F3" s="152"/>
      <c r="G3" s="152"/>
      <c r="H3" s="152"/>
    </row>
    <row r="4" spans="1:8" ht="14.25">
      <c r="A4" s="154" t="s">
        <v>0</v>
      </c>
      <c r="B4" s="154"/>
      <c r="C4" s="154"/>
      <c r="D4" s="154"/>
      <c r="E4" s="154"/>
      <c r="F4" s="154"/>
      <c r="G4" s="154"/>
      <c r="H4" s="154"/>
    </row>
    <row r="5" spans="1:8" ht="14.25">
      <c r="A5" s="154" t="s">
        <v>1</v>
      </c>
      <c r="B5" s="154"/>
      <c r="C5" s="154"/>
      <c r="D5" s="154"/>
      <c r="E5" s="154"/>
      <c r="F5" s="154"/>
      <c r="G5" s="154"/>
      <c r="H5" s="154"/>
    </row>
    <row r="7" spans="1:8" ht="12.75">
      <c r="A7" s="22"/>
      <c r="B7" s="5" t="s">
        <v>3</v>
      </c>
      <c r="C7" s="5"/>
      <c r="D7" s="5" t="s">
        <v>40</v>
      </c>
      <c r="E7" s="5"/>
      <c r="F7" s="5"/>
      <c r="G7" s="5"/>
      <c r="H7" s="90"/>
    </row>
    <row r="8" spans="1:8" ht="12.75">
      <c r="A8" s="45"/>
      <c r="B8" s="8" t="s">
        <v>38</v>
      </c>
      <c r="C8" s="8" t="s">
        <v>17</v>
      </c>
      <c r="D8" s="8" t="s">
        <v>41</v>
      </c>
      <c r="E8" s="8"/>
      <c r="F8" s="8" t="s">
        <v>44</v>
      </c>
      <c r="G8" s="8" t="s">
        <v>34</v>
      </c>
      <c r="H8" s="23" t="s">
        <v>47</v>
      </c>
    </row>
    <row r="9" spans="1:8" ht="13.5" thickBot="1">
      <c r="A9" s="10" t="s">
        <v>2</v>
      </c>
      <c r="B9" s="11" t="s">
        <v>39</v>
      </c>
      <c r="C9" s="11" t="s">
        <v>18</v>
      </c>
      <c r="D9" s="11" t="s">
        <v>42</v>
      </c>
      <c r="E9" s="11" t="s">
        <v>43</v>
      </c>
      <c r="F9" s="11" t="s">
        <v>45</v>
      </c>
      <c r="G9" s="11" t="s">
        <v>46</v>
      </c>
      <c r="H9" s="91" t="s">
        <v>39</v>
      </c>
    </row>
    <row r="10" spans="1:8" ht="12.75">
      <c r="A10" s="13">
        <v>1990</v>
      </c>
      <c r="B10" s="14">
        <v>24322.2</v>
      </c>
      <c r="C10" s="14">
        <v>8834.6</v>
      </c>
      <c r="D10" s="14">
        <f>B10-C10</f>
        <v>15487.6</v>
      </c>
      <c r="E10" s="14">
        <v>1962.7</v>
      </c>
      <c r="F10" s="14">
        <v>292.2</v>
      </c>
      <c r="G10" s="14">
        <v>51.4</v>
      </c>
      <c r="H10" s="15">
        <f>D10-E10+F10-G10</f>
        <v>13765.7</v>
      </c>
    </row>
    <row r="11" spans="1:8" ht="12.75">
      <c r="A11" s="13">
        <v>1991</v>
      </c>
      <c r="B11" s="14">
        <v>24420.4</v>
      </c>
      <c r="C11" s="14">
        <v>8954.8</v>
      </c>
      <c r="D11" s="14">
        <f aca="true" t="shared" si="0" ref="D11:D21">B11-C11</f>
        <v>15465.600000000002</v>
      </c>
      <c r="E11" s="14">
        <v>2006.8</v>
      </c>
      <c r="F11" s="14">
        <v>330.7</v>
      </c>
      <c r="G11" s="14">
        <v>72.4</v>
      </c>
      <c r="H11" s="15">
        <f aca="true" t="shared" si="1" ref="H11:H20">D11-E11+F11-G11</f>
        <v>13717.100000000004</v>
      </c>
    </row>
    <row r="12" spans="1:8" ht="12.75">
      <c r="A12" s="13">
        <v>1992</v>
      </c>
      <c r="B12" s="14">
        <v>23067.8</v>
      </c>
      <c r="C12" s="14">
        <v>8954.6</v>
      </c>
      <c r="D12" s="14">
        <f t="shared" si="0"/>
        <v>14113.199999999999</v>
      </c>
      <c r="E12" s="14">
        <v>1960</v>
      </c>
      <c r="F12" s="14">
        <v>352.3</v>
      </c>
      <c r="G12" s="14">
        <v>131.2</v>
      </c>
      <c r="H12" s="15">
        <f t="shared" si="1"/>
        <v>12374.299999999997</v>
      </c>
    </row>
    <row r="13" spans="1:8" ht="12.75">
      <c r="A13" s="13">
        <v>1993</v>
      </c>
      <c r="B13" s="14">
        <v>24502.9</v>
      </c>
      <c r="C13" s="14">
        <v>8575.1</v>
      </c>
      <c r="D13" s="14">
        <f t="shared" si="0"/>
        <v>15927.800000000001</v>
      </c>
      <c r="E13" s="14">
        <v>1992.4</v>
      </c>
      <c r="F13" s="14">
        <v>797.4</v>
      </c>
      <c r="G13" s="14">
        <v>92.5</v>
      </c>
      <c r="H13" s="15">
        <f t="shared" si="1"/>
        <v>14640.300000000001</v>
      </c>
    </row>
    <row r="14" spans="1:8" ht="12.75">
      <c r="A14" s="13">
        <v>1994</v>
      </c>
      <c r="B14" s="14">
        <v>27538.3</v>
      </c>
      <c r="C14" s="14">
        <v>9266</v>
      </c>
      <c r="D14" s="14">
        <f t="shared" si="0"/>
        <v>18272.3</v>
      </c>
      <c r="E14" s="14">
        <v>2110.3</v>
      </c>
      <c r="F14" s="14">
        <v>709.4</v>
      </c>
      <c r="G14" s="14">
        <v>99.3</v>
      </c>
      <c r="H14" s="15">
        <f t="shared" si="1"/>
        <v>16772.100000000002</v>
      </c>
    </row>
    <row r="15" spans="1:8" ht="12.75">
      <c r="A15" s="13">
        <v>1995</v>
      </c>
      <c r="B15" s="14">
        <v>28529.5</v>
      </c>
      <c r="C15" s="14">
        <v>9703.8</v>
      </c>
      <c r="D15" s="14">
        <f t="shared" si="0"/>
        <v>18825.7</v>
      </c>
      <c r="E15" s="14">
        <v>2277</v>
      </c>
      <c r="F15" s="14">
        <v>846.2</v>
      </c>
      <c r="G15" s="14">
        <v>52.9</v>
      </c>
      <c r="H15" s="15">
        <f t="shared" si="1"/>
        <v>17342</v>
      </c>
    </row>
    <row r="16" spans="1:8" ht="12.75">
      <c r="A16" s="13">
        <v>1996</v>
      </c>
      <c r="B16" s="14">
        <v>31925.7</v>
      </c>
      <c r="C16" s="14">
        <v>10366.8</v>
      </c>
      <c r="D16" s="14">
        <f t="shared" si="0"/>
        <v>21558.9</v>
      </c>
      <c r="E16" s="14">
        <v>2395.3</v>
      </c>
      <c r="F16" s="14">
        <v>1125.3</v>
      </c>
      <c r="G16" s="14">
        <v>112.7</v>
      </c>
      <c r="H16" s="15">
        <f>D16-E16+F16-G16+0.1</f>
        <v>20176.3</v>
      </c>
    </row>
    <row r="17" spans="1:8" ht="12.75">
      <c r="A17" s="13">
        <v>1997</v>
      </c>
      <c r="B17" s="14">
        <v>33672.9</v>
      </c>
      <c r="C17" s="14">
        <v>10930.5</v>
      </c>
      <c r="D17" s="14">
        <f t="shared" si="0"/>
        <v>22742.4</v>
      </c>
      <c r="E17" s="14">
        <v>2518</v>
      </c>
      <c r="F17" s="14">
        <v>953.9</v>
      </c>
      <c r="G17" s="14">
        <v>119.2</v>
      </c>
      <c r="H17" s="15">
        <f t="shared" si="1"/>
        <v>21059.100000000002</v>
      </c>
    </row>
    <row r="18" spans="1:8" ht="12.75">
      <c r="A18" s="13">
        <v>1998</v>
      </c>
      <c r="B18" s="14">
        <v>34209.9</v>
      </c>
      <c r="C18" s="14">
        <v>11015.6</v>
      </c>
      <c r="D18" s="14">
        <f>B18-C18-0.1</f>
        <v>23194.200000000004</v>
      </c>
      <c r="E18" s="14">
        <v>2584.7</v>
      </c>
      <c r="F18" s="14">
        <v>999</v>
      </c>
      <c r="G18" s="14">
        <v>124.5</v>
      </c>
      <c r="H18" s="15">
        <f t="shared" si="1"/>
        <v>21484.000000000004</v>
      </c>
    </row>
    <row r="19" spans="1:8" ht="12.75">
      <c r="A19" s="13" t="s">
        <v>184</v>
      </c>
      <c r="B19" s="14">
        <v>33713.3</v>
      </c>
      <c r="C19" s="14">
        <v>12048.3</v>
      </c>
      <c r="D19" s="14">
        <f>B19-C19+0</f>
        <v>21665.000000000004</v>
      </c>
      <c r="E19" s="14">
        <v>2661.8</v>
      </c>
      <c r="F19" s="14">
        <v>959.1</v>
      </c>
      <c r="G19" s="14">
        <v>128.6</v>
      </c>
      <c r="H19" s="15">
        <f>D19-E19+F19-G19+0.1</f>
        <v>19833.800000000003</v>
      </c>
    </row>
    <row r="20" spans="1:8" ht="12.75">
      <c r="A20" s="13" t="s">
        <v>185</v>
      </c>
      <c r="B20" s="14">
        <v>36282.1</v>
      </c>
      <c r="C20" s="14">
        <v>12933.4</v>
      </c>
      <c r="D20" s="14">
        <f t="shared" si="0"/>
        <v>23348.699999999997</v>
      </c>
      <c r="E20" s="14">
        <v>2776.9</v>
      </c>
      <c r="F20" s="14">
        <v>1306.6</v>
      </c>
      <c r="G20" s="14">
        <v>135.9</v>
      </c>
      <c r="H20" s="15">
        <f t="shared" si="1"/>
        <v>21742.499999999993</v>
      </c>
    </row>
    <row r="21" spans="1:8" ht="12.75">
      <c r="A21" s="13" t="s">
        <v>179</v>
      </c>
      <c r="B21" s="14">
        <v>37078.7</v>
      </c>
      <c r="C21" s="14">
        <v>13201.1</v>
      </c>
      <c r="D21" s="14">
        <f t="shared" si="0"/>
        <v>23877.6</v>
      </c>
      <c r="E21" s="14">
        <v>2944.1</v>
      </c>
      <c r="F21" s="14">
        <v>2078.7</v>
      </c>
      <c r="G21" s="14">
        <v>140.5</v>
      </c>
      <c r="H21" s="15">
        <f>D21-E21+F21-G21+0.1</f>
        <v>22871.8</v>
      </c>
    </row>
    <row r="22" spans="1:8" ht="13.5" thickBot="1">
      <c r="A22" s="16" t="s">
        <v>180</v>
      </c>
      <c r="B22" s="17">
        <v>37632.4</v>
      </c>
      <c r="C22" s="17">
        <v>13619</v>
      </c>
      <c r="D22" s="17">
        <f>B22-C22</f>
        <v>24013.4</v>
      </c>
      <c r="E22" s="17">
        <v>3025.2</v>
      </c>
      <c r="F22" s="17">
        <v>2106.4</v>
      </c>
      <c r="G22" s="17">
        <v>145.4</v>
      </c>
      <c r="H22" s="18">
        <f>D22-E22+F22-G22+0.1</f>
        <v>22949.3</v>
      </c>
    </row>
  </sheetData>
  <mergeCells count="4">
    <mergeCell ref="A3:H3"/>
    <mergeCell ref="A4:H4"/>
    <mergeCell ref="A5:H5"/>
    <mergeCell ref="A1:H1"/>
  </mergeCells>
  <printOptions/>
  <pageMargins left="0.11811023622047245" right="0.75" top="1" bottom="1" header="0" footer="0"/>
  <pageSetup horizontalDpi="300" verticalDpi="300" orientation="portrait" paperSize="9" scale="77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63"/>
  <sheetViews>
    <sheetView showGridLines="0" zoomScale="75" zoomScaleNormal="75" workbookViewId="0" topLeftCell="A43">
      <selection activeCell="A63" sqref="A63"/>
    </sheetView>
  </sheetViews>
  <sheetFormatPr defaultColWidth="11.421875" defaultRowHeight="12.75"/>
  <cols>
    <col min="1" max="1" width="35.7109375" style="2" customWidth="1"/>
    <col min="2" max="14" width="12.7109375" style="2" customWidth="1"/>
    <col min="15" max="16384" width="11.421875" style="2" customWidth="1"/>
  </cols>
  <sheetData>
    <row r="1" spans="1:14" ht="18">
      <c r="A1" s="153" t="s">
        <v>211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3" spans="1:14" ht="15">
      <c r="A3" s="152" t="s">
        <v>318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14.25">
      <c r="A4" s="154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14.25">
      <c r="A5" s="154" t="s">
        <v>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7" spans="1:14" ht="13.5" thickBot="1">
      <c r="A7" s="76"/>
      <c r="B7" s="138">
        <v>1990</v>
      </c>
      <c r="C7" s="139">
        <v>1991</v>
      </c>
      <c r="D7" s="138">
        <v>1992</v>
      </c>
      <c r="E7" s="139">
        <v>1993</v>
      </c>
      <c r="F7" s="138">
        <v>1994</v>
      </c>
      <c r="G7" s="139">
        <v>1995</v>
      </c>
      <c r="H7" s="138">
        <v>1996</v>
      </c>
      <c r="I7" s="139">
        <v>1997</v>
      </c>
      <c r="J7" s="138">
        <v>1998</v>
      </c>
      <c r="K7" s="142">
        <v>1999</v>
      </c>
      <c r="L7" s="138">
        <v>2000</v>
      </c>
      <c r="M7" s="138" t="s">
        <v>181</v>
      </c>
      <c r="N7" s="140" t="s">
        <v>182</v>
      </c>
    </row>
    <row r="8" spans="1:14" ht="12.75">
      <c r="A8" s="45"/>
      <c r="B8" s="35"/>
      <c r="C8" s="24"/>
      <c r="D8" s="35"/>
      <c r="E8" s="24"/>
      <c r="F8" s="35"/>
      <c r="G8" s="24"/>
      <c r="H8" s="35"/>
      <c r="I8" s="24"/>
      <c r="J8" s="35"/>
      <c r="K8" s="24"/>
      <c r="L8" s="143"/>
      <c r="M8" s="143"/>
      <c r="N8" s="36"/>
    </row>
    <row r="9" spans="1:14" ht="12.75">
      <c r="A9" s="42" t="s">
        <v>49</v>
      </c>
      <c r="B9" s="79">
        <f>+B11+B22+B35+B36</f>
        <v>24322.17497406633</v>
      </c>
      <c r="C9" s="79">
        <f aca="true" t="shared" si="0" ref="C9:L9">+C11+C22+C35+C36</f>
        <v>24420.41951714688</v>
      </c>
      <c r="D9" s="79">
        <f t="shared" si="0"/>
        <v>23067.787230620364</v>
      </c>
      <c r="E9" s="79">
        <f t="shared" si="0"/>
        <v>24502.853543459187</v>
      </c>
      <c r="F9" s="79">
        <f t="shared" si="0"/>
        <v>27538.310730908852</v>
      </c>
      <c r="G9" s="79">
        <f t="shared" si="0"/>
        <v>28529.481821565518</v>
      </c>
      <c r="H9" s="79">
        <f t="shared" si="0"/>
        <v>31925.699371533665</v>
      </c>
      <c r="I9" s="79">
        <f t="shared" si="0"/>
        <v>33672.870764331135</v>
      </c>
      <c r="J9" s="79">
        <f t="shared" si="0"/>
        <v>34209.8603615208</v>
      </c>
      <c r="K9" s="79">
        <f>+K11+K22+K35+K36-0.2</f>
        <v>33713.259999999995</v>
      </c>
      <c r="L9" s="79">
        <f t="shared" si="0"/>
        <v>36282.100000000006</v>
      </c>
      <c r="M9" s="79">
        <f>+M11+M22+M35+M36-0.1</f>
        <v>37078.729999999996</v>
      </c>
      <c r="N9" s="80">
        <f>+N11+N22+N35+N36-0.1</f>
        <v>37632.399999999994</v>
      </c>
    </row>
    <row r="10" spans="1:14" ht="12.75">
      <c r="A10" s="4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14"/>
      <c r="M10" s="14"/>
      <c r="N10" s="15"/>
    </row>
    <row r="11" spans="1:14" ht="12.75">
      <c r="A11" s="82" t="s">
        <v>50</v>
      </c>
      <c r="B11" s="83">
        <f>SUM(B12:B20)</f>
        <v>14857.432871834171</v>
      </c>
      <c r="C11" s="83">
        <f aca="true" t="shared" si="1" ref="C11:M11">SUM(C12:C20)</f>
        <v>14809.78402478574</v>
      </c>
      <c r="D11" s="83">
        <f t="shared" si="1"/>
        <v>13375.534924717225</v>
      </c>
      <c r="E11" s="83">
        <f t="shared" si="1"/>
        <v>14612.023336849254</v>
      </c>
      <c r="F11" s="83">
        <f t="shared" si="1"/>
        <v>16362.563704830935</v>
      </c>
      <c r="G11" s="83">
        <f t="shared" si="1"/>
        <v>16986.498301738127</v>
      </c>
      <c r="H11" s="83">
        <f t="shared" si="1"/>
        <v>19169.87462657916</v>
      </c>
      <c r="I11" s="83">
        <f t="shared" si="1"/>
        <v>20523.496229586624</v>
      </c>
      <c r="J11" s="83">
        <f t="shared" si="1"/>
        <v>21452.981639224454</v>
      </c>
      <c r="K11" s="83">
        <f t="shared" si="1"/>
        <v>21112.559999999998</v>
      </c>
      <c r="L11" s="83">
        <f t="shared" si="1"/>
        <v>22463.7</v>
      </c>
      <c r="M11" s="83">
        <f t="shared" si="1"/>
        <v>22010.729999999996</v>
      </c>
      <c r="N11" s="84">
        <f>SUM(N12:N20)+0.2</f>
        <v>23142</v>
      </c>
    </row>
    <row r="12" spans="1:14" ht="12.75">
      <c r="A12" s="45" t="s">
        <v>51</v>
      </c>
      <c r="B12" s="14">
        <v>2574.8063502638443</v>
      </c>
      <c r="C12" s="14">
        <v>2841.271438702776</v>
      </c>
      <c r="D12" s="14">
        <v>2115.458434201195</v>
      </c>
      <c r="E12" s="14">
        <v>3305.6267406332263</v>
      </c>
      <c r="F12" s="14">
        <v>2769.913414427897</v>
      </c>
      <c r="G12" s="14">
        <v>2682.454946954672</v>
      </c>
      <c r="H12" s="14">
        <v>4177.53531378842</v>
      </c>
      <c r="I12" s="14">
        <v>3740.3293030363134</v>
      </c>
      <c r="J12" s="14">
        <v>3999.5750780113717</v>
      </c>
      <c r="K12" s="14">
        <v>3464.3</v>
      </c>
      <c r="L12" s="14">
        <v>4316.4</v>
      </c>
      <c r="M12" s="14">
        <v>3578.34</v>
      </c>
      <c r="N12" s="15">
        <v>4032</v>
      </c>
    </row>
    <row r="13" spans="1:14" ht="12.75">
      <c r="A13" s="45" t="s">
        <v>52</v>
      </c>
      <c r="B13" s="14">
        <v>1210.440229947231</v>
      </c>
      <c r="C13" s="14">
        <v>1180.8492634776965</v>
      </c>
      <c r="D13" s="14">
        <v>1073.5577332227472</v>
      </c>
      <c r="E13" s="14">
        <v>1231.5743054343513</v>
      </c>
      <c r="F13" s="14">
        <v>2040.695730782638</v>
      </c>
      <c r="G13" s="14">
        <v>1727.7696663962115</v>
      </c>
      <c r="H13" s="14">
        <v>1732.7326254432464</v>
      </c>
      <c r="I13" s="14">
        <v>1683.0985913418197</v>
      </c>
      <c r="J13" s="14">
        <v>1686.1706611493755</v>
      </c>
      <c r="K13" s="14">
        <v>1566</v>
      </c>
      <c r="L13" s="14">
        <v>1605.8</v>
      </c>
      <c r="M13" s="14">
        <v>1536.74</v>
      </c>
      <c r="N13" s="15">
        <v>1535.4</v>
      </c>
    </row>
    <row r="14" spans="1:14" ht="12.75">
      <c r="A14" s="45" t="s">
        <v>53</v>
      </c>
      <c r="B14" s="14">
        <v>646.2906464486196</v>
      </c>
      <c r="C14" s="14">
        <v>642.0593179113628</v>
      </c>
      <c r="D14" s="14">
        <v>631.6625609967185</v>
      </c>
      <c r="E14" s="14">
        <v>680.6736924320555</v>
      </c>
      <c r="F14" s="14">
        <v>629.5552346832065</v>
      </c>
      <c r="G14" s="14">
        <v>647.2721833026818</v>
      </c>
      <c r="H14" s="14">
        <v>722.6197184678999</v>
      </c>
      <c r="I14" s="14">
        <v>710.616432073612</v>
      </c>
      <c r="J14" s="14">
        <v>880.5953326962606</v>
      </c>
      <c r="K14" s="14">
        <v>605.8</v>
      </c>
      <c r="L14" s="14">
        <v>628.1</v>
      </c>
      <c r="M14" s="14">
        <v>634.15</v>
      </c>
      <c r="N14" s="15">
        <v>601.4</v>
      </c>
    </row>
    <row r="15" spans="1:14" ht="12.75">
      <c r="A15" s="45" t="s">
        <v>54</v>
      </c>
      <c r="B15" s="14">
        <v>4562.341637072831</v>
      </c>
      <c r="C15" s="14">
        <v>3923.729278256584</v>
      </c>
      <c r="D15" s="14">
        <v>3833.785670501124</v>
      </c>
      <c r="E15" s="14">
        <v>3661.0888120875557</v>
      </c>
      <c r="F15" s="14">
        <v>4136.471238295289</v>
      </c>
      <c r="G15" s="14">
        <v>4102.255107016215</v>
      </c>
      <c r="H15" s="14">
        <v>4543.745238607816</v>
      </c>
      <c r="I15" s="14">
        <v>5076.394571237965</v>
      </c>
      <c r="J15" s="14">
        <v>5408.367607088337</v>
      </c>
      <c r="K15" s="14">
        <v>5313</v>
      </c>
      <c r="L15" s="14">
        <v>6106.8</v>
      </c>
      <c r="M15" s="14">
        <v>5988</v>
      </c>
      <c r="N15" s="15">
        <v>6249.2</v>
      </c>
    </row>
    <row r="16" spans="1:14" ht="12.75">
      <c r="A16" s="45" t="s">
        <v>55</v>
      </c>
      <c r="B16" s="14">
        <v>728.5542007741036</v>
      </c>
      <c r="C16" s="14">
        <v>824.412693399685</v>
      </c>
      <c r="D16" s="14">
        <v>486.0271897876023</v>
      </c>
      <c r="E16" s="14">
        <v>454.99221318500355</v>
      </c>
      <c r="F16" s="14">
        <v>833.9563942038393</v>
      </c>
      <c r="G16" s="14">
        <v>796.9404495871047</v>
      </c>
      <c r="H16" s="14">
        <v>470.9837764054668</v>
      </c>
      <c r="I16" s="14">
        <v>443.3540648011251</v>
      </c>
      <c r="J16" s="14">
        <v>559.3583199728342</v>
      </c>
      <c r="K16" s="14">
        <v>500.34</v>
      </c>
      <c r="L16" s="14">
        <v>481.4</v>
      </c>
      <c r="M16" s="14">
        <v>561.9</v>
      </c>
      <c r="N16" s="15">
        <v>464.4</v>
      </c>
    </row>
    <row r="17" spans="1:14" ht="12.75">
      <c r="A17" s="45" t="s">
        <v>56</v>
      </c>
      <c r="B17" s="14">
        <v>3142.41017380669</v>
      </c>
      <c r="C17" s="14">
        <v>3350.0655665921417</v>
      </c>
      <c r="D17" s="14">
        <v>3269.105058911207</v>
      </c>
      <c r="E17" s="14">
        <v>3237.7702600519274</v>
      </c>
      <c r="F17" s="14">
        <v>3831.3260757455555</v>
      </c>
      <c r="G17" s="14">
        <v>4464.843892490955</v>
      </c>
      <c r="H17" s="14">
        <v>4581.12702086714</v>
      </c>
      <c r="I17" s="14">
        <v>4847.200231023043</v>
      </c>
      <c r="J17" s="14">
        <v>5000.869346441407</v>
      </c>
      <c r="K17" s="14">
        <v>5141.74</v>
      </c>
      <c r="L17" s="14">
        <v>5131.4</v>
      </c>
      <c r="M17" s="14">
        <v>5821.7</v>
      </c>
      <c r="N17" s="15">
        <v>5467.1</v>
      </c>
    </row>
    <row r="18" spans="1:14" ht="12.75">
      <c r="A18" s="45" t="s">
        <v>57</v>
      </c>
      <c r="B18" s="14">
        <v>670.2363727356869</v>
      </c>
      <c r="C18" s="14">
        <v>471.8819529227219</v>
      </c>
      <c r="D18" s="14">
        <v>550.0098400526487</v>
      </c>
      <c r="E18" s="14">
        <v>427.7195537304821</v>
      </c>
      <c r="F18" s="14">
        <v>461.47053252076495</v>
      </c>
      <c r="G18" s="14">
        <v>703.4491911579099</v>
      </c>
      <c r="H18" s="14">
        <v>1008.8226704410226</v>
      </c>
      <c r="I18" s="14">
        <v>1009.3700130539828</v>
      </c>
      <c r="J18" s="14">
        <v>1011.4656745399252</v>
      </c>
      <c r="K18" s="14">
        <v>1350.6</v>
      </c>
      <c r="L18" s="14">
        <v>1516.3</v>
      </c>
      <c r="M18" s="14">
        <v>871</v>
      </c>
      <c r="N18" s="15">
        <v>980</v>
      </c>
    </row>
    <row r="19" spans="1:14" ht="12.75">
      <c r="A19" s="45" t="s">
        <v>58</v>
      </c>
      <c r="B19" s="14">
        <v>744.7484169100766</v>
      </c>
      <c r="C19" s="14">
        <v>970.1854396884353</v>
      </c>
      <c r="D19" s="14">
        <v>887.2841299868979</v>
      </c>
      <c r="E19" s="14">
        <v>1139.0985374550744</v>
      </c>
      <c r="F19" s="14">
        <v>1183.9071289291169</v>
      </c>
      <c r="G19" s="14">
        <v>1705.7260042371356</v>
      </c>
      <c r="H19" s="14">
        <v>1241.1948216316275</v>
      </c>
      <c r="I19" s="14">
        <v>2359.10552979217</v>
      </c>
      <c r="J19" s="14">
        <v>2171.574255898934</v>
      </c>
      <c r="K19" s="14">
        <v>2159.44</v>
      </c>
      <c r="L19" s="14">
        <v>1654.85</v>
      </c>
      <c r="M19" s="14">
        <v>1995.3</v>
      </c>
      <c r="N19" s="15">
        <v>2790.2</v>
      </c>
    </row>
    <row r="20" spans="1:14" ht="12.75">
      <c r="A20" s="45" t="s">
        <v>59</v>
      </c>
      <c r="B20" s="14">
        <v>577.6048438750856</v>
      </c>
      <c r="C20" s="14">
        <v>605.329073834337</v>
      </c>
      <c r="D20" s="14">
        <v>528.6443070570841</v>
      </c>
      <c r="E20" s="14">
        <v>473.47922183957786</v>
      </c>
      <c r="F20" s="14">
        <v>475.2679552426286</v>
      </c>
      <c r="G20" s="14">
        <v>155.7868605952424</v>
      </c>
      <c r="H20" s="14">
        <v>691.1134409265203</v>
      </c>
      <c r="I20" s="14">
        <v>654.0274932265936</v>
      </c>
      <c r="J20" s="14">
        <v>735.0053634260094</v>
      </c>
      <c r="K20" s="14">
        <v>1011.34</v>
      </c>
      <c r="L20" s="14">
        <v>1022.65</v>
      </c>
      <c r="M20" s="14">
        <v>1023.6</v>
      </c>
      <c r="N20" s="15">
        <v>1022.1</v>
      </c>
    </row>
    <row r="21" spans="1:14" ht="12.75">
      <c r="A21" s="4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14"/>
      <c r="M21" s="14"/>
      <c r="N21" s="15"/>
    </row>
    <row r="22" spans="1:14" ht="12.75">
      <c r="A22" s="82" t="s">
        <v>60</v>
      </c>
      <c r="B22" s="83">
        <f>+B23+B30</f>
        <v>8600.047161660235</v>
      </c>
      <c r="C22" s="83">
        <f aca="true" t="shared" si="2" ref="C22:L22">+C23+C30</f>
        <v>8821.17151683435</v>
      </c>
      <c r="D22" s="83">
        <f t="shared" si="2"/>
        <v>8758.915405683172</v>
      </c>
      <c r="E22" s="83">
        <f t="shared" si="2"/>
        <v>8968.845763844314</v>
      </c>
      <c r="F22" s="83">
        <f t="shared" si="2"/>
        <v>10148.90304123544</v>
      </c>
      <c r="G22" s="83">
        <f t="shared" si="2"/>
        <v>10494.31327659178</v>
      </c>
      <c r="H22" s="83">
        <f t="shared" si="2"/>
        <v>11606.38536345606</v>
      </c>
      <c r="I22" s="83">
        <f t="shared" si="2"/>
        <v>11923.316539774982</v>
      </c>
      <c r="J22" s="83">
        <f t="shared" si="2"/>
        <v>11526.090144429218</v>
      </c>
      <c r="K22" s="83">
        <f t="shared" si="2"/>
        <v>11205.699999999999</v>
      </c>
      <c r="L22" s="83">
        <f t="shared" si="2"/>
        <v>12355.1</v>
      </c>
      <c r="M22" s="83">
        <f>+M23+M30+0.1</f>
        <v>13597.8</v>
      </c>
      <c r="N22" s="84">
        <f>+N23+N30+0.1</f>
        <v>12944.799999999997</v>
      </c>
    </row>
    <row r="23" spans="1:14" ht="12.75">
      <c r="A23" s="45" t="s">
        <v>61</v>
      </c>
      <c r="B23" s="14">
        <f>SUM(B24:B29)</f>
        <v>6054.387635516208</v>
      </c>
      <c r="C23" s="14">
        <f aca="true" t="shared" si="3" ref="C23:M23">SUM(C24:C29)</f>
        <v>6490.76431029053</v>
      </c>
      <c r="D23" s="14">
        <f t="shared" si="3"/>
        <v>6534.688323885423</v>
      </c>
      <c r="E23" s="14">
        <f t="shared" si="3"/>
        <v>6582.669706014929</v>
      </c>
      <c r="F23" s="14">
        <f t="shared" si="3"/>
        <v>7568.696663331049</v>
      </c>
      <c r="G23" s="14">
        <f t="shared" si="3"/>
        <v>7898.379600068515</v>
      </c>
      <c r="H23" s="14">
        <f t="shared" si="3"/>
        <v>8878.86185946534</v>
      </c>
      <c r="I23" s="14">
        <f t="shared" si="3"/>
        <v>9146.602904222711</v>
      </c>
      <c r="J23" s="14">
        <f t="shared" si="3"/>
        <v>8646.61617935403</v>
      </c>
      <c r="K23" s="14">
        <f t="shared" si="3"/>
        <v>8382.3</v>
      </c>
      <c r="L23" s="14">
        <f t="shared" si="3"/>
        <v>9244.2</v>
      </c>
      <c r="M23" s="14">
        <f t="shared" si="3"/>
        <v>10234.699999999999</v>
      </c>
      <c r="N23" s="15">
        <f>SUM(N24:N29)</f>
        <v>9672.999999999998</v>
      </c>
    </row>
    <row r="24" spans="1:14" ht="12.75">
      <c r="A24" s="45" t="s">
        <v>62</v>
      </c>
      <c r="B24" s="14">
        <v>1506.3387847715553</v>
      </c>
      <c r="C24" s="14">
        <v>1513.3626514069695</v>
      </c>
      <c r="D24" s="14">
        <v>1538.8646979974276</v>
      </c>
      <c r="E24" s="14">
        <v>1735.2495594521172</v>
      </c>
      <c r="F24" s="14">
        <v>2019.1582054379573</v>
      </c>
      <c r="G24" s="14">
        <v>2036.8657543723632</v>
      </c>
      <c r="H24" s="14">
        <v>2101.296250940584</v>
      </c>
      <c r="I24" s="14">
        <v>2167.4356171913505</v>
      </c>
      <c r="J24" s="14">
        <v>2414.87656008919</v>
      </c>
      <c r="K24" s="14">
        <v>2407.05</v>
      </c>
      <c r="L24" s="14">
        <v>2139.1</v>
      </c>
      <c r="M24" s="14">
        <v>2007.45</v>
      </c>
      <c r="N24" s="15">
        <v>2315</v>
      </c>
    </row>
    <row r="25" spans="1:14" ht="12.75">
      <c r="A25" s="45" t="s">
        <v>63</v>
      </c>
      <c r="B25" s="14">
        <v>2096.5292107989853</v>
      </c>
      <c r="C25" s="14">
        <v>2483.25095529672</v>
      </c>
      <c r="D25" s="14">
        <v>2533.6678956703086</v>
      </c>
      <c r="E25" s="14">
        <v>2300.9525287824695</v>
      </c>
      <c r="F25" s="14">
        <v>2607.878090626615</v>
      </c>
      <c r="G25" s="14">
        <v>3035.808218191434</v>
      </c>
      <c r="H25" s="14">
        <v>3463.1367120851514</v>
      </c>
      <c r="I25" s="14">
        <v>3776.8925694409386</v>
      </c>
      <c r="J25" s="14">
        <v>3081.756695851814</v>
      </c>
      <c r="K25" s="14">
        <v>3014.85</v>
      </c>
      <c r="L25" s="14">
        <v>3794.3</v>
      </c>
      <c r="M25" s="14">
        <v>4645.75</v>
      </c>
      <c r="N25" s="15">
        <v>4000.05</v>
      </c>
    </row>
    <row r="26" spans="1:14" ht="12.75">
      <c r="A26" s="45" t="s">
        <v>64</v>
      </c>
      <c r="B26" s="14">
        <v>63.03276284663373</v>
      </c>
      <c r="C26" s="14">
        <v>61.87229977281743</v>
      </c>
      <c r="D26" s="14">
        <v>63.34837787434039</v>
      </c>
      <c r="E26" s="14">
        <v>66.24001312610436</v>
      </c>
      <c r="F26" s="14">
        <v>74.93890035820321</v>
      </c>
      <c r="G26" s="14">
        <v>64.5733032827281</v>
      </c>
      <c r="H26" s="14">
        <v>66.1803979842054</v>
      </c>
      <c r="I26" s="14">
        <v>76.93636855865277</v>
      </c>
      <c r="J26" s="14">
        <v>69.47339007488611</v>
      </c>
      <c r="K26" s="14">
        <v>60.9</v>
      </c>
      <c r="L26" s="14">
        <v>68.8</v>
      </c>
      <c r="M26" s="14">
        <v>73.9</v>
      </c>
      <c r="N26" s="15">
        <v>48.15</v>
      </c>
    </row>
    <row r="27" spans="1:14" ht="12.75">
      <c r="A27" s="45" t="s">
        <v>65</v>
      </c>
      <c r="B27" s="14">
        <v>1313.4949994831295</v>
      </c>
      <c r="C27" s="14">
        <v>1256.3302699926678</v>
      </c>
      <c r="D27" s="14">
        <v>1218.6659515223637</v>
      </c>
      <c r="E27" s="14">
        <v>1274.165194349284</v>
      </c>
      <c r="F27" s="14">
        <v>1374.2821740410852</v>
      </c>
      <c r="G27" s="14">
        <v>1369.3544550322745</v>
      </c>
      <c r="H27" s="14">
        <v>1712.1897359092713</v>
      </c>
      <c r="I27" s="14">
        <v>1611.8667561633793</v>
      </c>
      <c r="J27" s="14">
        <v>1553.1309605916363</v>
      </c>
      <c r="K27" s="14">
        <v>1494.6</v>
      </c>
      <c r="L27" s="14">
        <v>1694.2</v>
      </c>
      <c r="M27" s="14">
        <v>1882.7</v>
      </c>
      <c r="N27" s="15">
        <v>1986.6</v>
      </c>
    </row>
    <row r="28" spans="1:14" ht="12.75">
      <c r="A28" s="45" t="s">
        <v>66</v>
      </c>
      <c r="B28" s="14">
        <v>837.8246332744341</v>
      </c>
      <c r="C28" s="14">
        <v>920.7896128881035</v>
      </c>
      <c r="D28" s="14">
        <v>925.6373852848197</v>
      </c>
      <c r="E28" s="14">
        <v>950.4170436815598</v>
      </c>
      <c r="F28" s="14">
        <v>1200.6777610315773</v>
      </c>
      <c r="G28" s="14">
        <v>1066.961730331879</v>
      </c>
      <c r="H28" s="14">
        <v>1183.611053568209</v>
      </c>
      <c r="I28" s="14">
        <v>1149.7282307105165</v>
      </c>
      <c r="J28" s="14">
        <v>1131.9530412294305</v>
      </c>
      <c r="K28" s="14">
        <v>1107.2</v>
      </c>
      <c r="L28" s="14">
        <v>1227.7</v>
      </c>
      <c r="M28" s="14">
        <v>1235.9</v>
      </c>
      <c r="N28" s="15">
        <v>996.3</v>
      </c>
    </row>
    <row r="29" spans="1:14" ht="12.75">
      <c r="A29" s="45" t="s">
        <v>67</v>
      </c>
      <c r="B29" s="14">
        <v>237.16724434147102</v>
      </c>
      <c r="C29" s="14">
        <v>255.1585209332516</v>
      </c>
      <c r="D29" s="14">
        <v>254.5040155361629</v>
      </c>
      <c r="E29" s="14">
        <v>255.6453666233938</v>
      </c>
      <c r="F29" s="14">
        <v>291.76153183561115</v>
      </c>
      <c r="G29" s="14">
        <v>324.8161388578366</v>
      </c>
      <c r="H29" s="14">
        <v>352.4477089779188</v>
      </c>
      <c r="I29" s="14">
        <v>363.74336215787383</v>
      </c>
      <c r="J29" s="14">
        <v>395.4255315170747</v>
      </c>
      <c r="K29" s="14">
        <v>297.7</v>
      </c>
      <c r="L29" s="14">
        <v>320.1</v>
      </c>
      <c r="M29" s="14">
        <v>389</v>
      </c>
      <c r="N29" s="15">
        <v>326.9</v>
      </c>
    </row>
    <row r="30" spans="1:14" ht="12.75">
      <c r="A30" s="45" t="s">
        <v>68</v>
      </c>
      <c r="B30" s="14">
        <f>SUM(B31:B33)</f>
        <v>2545.6595261440266</v>
      </c>
      <c r="C30" s="14">
        <f aca="true" t="shared" si="4" ref="C30:N30">SUM(C31:C33)</f>
        <v>2330.40720654382</v>
      </c>
      <c r="D30" s="14">
        <f t="shared" si="4"/>
        <v>2224.227081797748</v>
      </c>
      <c r="E30" s="14">
        <f t="shared" si="4"/>
        <v>2386.1760578293847</v>
      </c>
      <c r="F30" s="14">
        <f t="shared" si="4"/>
        <v>2580.206377904391</v>
      </c>
      <c r="G30" s="14">
        <f t="shared" si="4"/>
        <v>2595.933676523265</v>
      </c>
      <c r="H30" s="14">
        <f t="shared" si="4"/>
        <v>2727.52350399072</v>
      </c>
      <c r="I30" s="14">
        <f t="shared" si="4"/>
        <v>2776.7136355522703</v>
      </c>
      <c r="J30" s="14">
        <f t="shared" si="4"/>
        <v>2879.473965075187</v>
      </c>
      <c r="K30" s="14">
        <f t="shared" si="4"/>
        <v>2823.3999999999996</v>
      </c>
      <c r="L30" s="14">
        <f t="shared" si="4"/>
        <v>3110.8999999999996</v>
      </c>
      <c r="M30" s="14">
        <f>SUM(M31:M33)</f>
        <v>3363</v>
      </c>
      <c r="N30" s="15">
        <f t="shared" si="4"/>
        <v>3271.7</v>
      </c>
    </row>
    <row r="31" spans="1:14" ht="12.75">
      <c r="A31" s="45" t="s">
        <v>69</v>
      </c>
      <c r="B31" s="14">
        <v>1775.2690130179221</v>
      </c>
      <c r="C31" s="14">
        <v>1617.6902323512795</v>
      </c>
      <c r="D31" s="14">
        <v>1547.737604365752</v>
      </c>
      <c r="E31" s="14">
        <v>1703.8163787818687</v>
      </c>
      <c r="F31" s="14">
        <v>1865.424951257918</v>
      </c>
      <c r="G31" s="14">
        <v>1880.1274711213684</v>
      </c>
      <c r="H31" s="14">
        <v>1931.0012105585806</v>
      </c>
      <c r="I31" s="14">
        <v>1930.1769462574978</v>
      </c>
      <c r="J31" s="14">
        <v>2095.992907576359</v>
      </c>
      <c r="K31" s="14">
        <v>2123</v>
      </c>
      <c r="L31" s="14">
        <v>2163.6</v>
      </c>
      <c r="M31" s="14">
        <v>2421.6</v>
      </c>
      <c r="N31" s="15">
        <v>2274.6</v>
      </c>
    </row>
    <row r="32" spans="1:14" ht="12.75">
      <c r="A32" s="45" t="s">
        <v>70</v>
      </c>
      <c r="B32" s="14">
        <v>679.5371339475678</v>
      </c>
      <c r="C32" s="14">
        <v>628.0818934044931</v>
      </c>
      <c r="D32" s="14">
        <v>590.7574350726624</v>
      </c>
      <c r="E32" s="14">
        <v>592.9576800451961</v>
      </c>
      <c r="F32" s="14">
        <v>609.2621312430132</v>
      </c>
      <c r="G32" s="14">
        <v>595.0871575252726</v>
      </c>
      <c r="H32" s="14">
        <v>654.1838388926952</v>
      </c>
      <c r="I32" s="14">
        <v>693.8394842895436</v>
      </c>
      <c r="J32" s="14">
        <v>622.9665559181663</v>
      </c>
      <c r="K32" s="14">
        <v>548.7</v>
      </c>
      <c r="L32" s="14">
        <v>794.6</v>
      </c>
      <c r="M32" s="14">
        <v>788.7</v>
      </c>
      <c r="N32" s="15">
        <v>844.4</v>
      </c>
    </row>
    <row r="33" spans="1:14" ht="12.75">
      <c r="A33" s="45" t="s">
        <v>71</v>
      </c>
      <c r="B33" s="14">
        <v>90.85337917853666</v>
      </c>
      <c r="C33" s="14">
        <v>84.63508078804708</v>
      </c>
      <c r="D33" s="14">
        <v>85.73204235933312</v>
      </c>
      <c r="E33" s="14">
        <v>89.40199900231991</v>
      </c>
      <c r="F33" s="14">
        <v>105.51929540345944</v>
      </c>
      <c r="G33" s="14">
        <v>120.71904787662424</v>
      </c>
      <c r="H33" s="14">
        <v>142.33845453944443</v>
      </c>
      <c r="I33" s="14">
        <v>152.6972050052288</v>
      </c>
      <c r="J33" s="14">
        <v>160.51450158066186</v>
      </c>
      <c r="K33" s="14">
        <v>151.7</v>
      </c>
      <c r="L33" s="14">
        <v>152.7</v>
      </c>
      <c r="M33" s="14">
        <v>152.7</v>
      </c>
      <c r="N33" s="15">
        <v>152.7</v>
      </c>
    </row>
    <row r="34" spans="1:14" ht="12.7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14"/>
      <c r="M34" s="14"/>
      <c r="N34" s="15"/>
    </row>
    <row r="35" spans="1:14" ht="12.75">
      <c r="A35" s="45" t="s">
        <v>72</v>
      </c>
      <c r="B35" s="14">
        <v>269.31093695383026</v>
      </c>
      <c r="C35" s="14">
        <v>280.91614161047204</v>
      </c>
      <c r="D35" s="14">
        <v>275.4310446431791</v>
      </c>
      <c r="E35" s="14">
        <v>262.38244250117197</v>
      </c>
      <c r="F35" s="14">
        <v>294.21150049884005</v>
      </c>
      <c r="G35" s="14">
        <v>311.22284264301084</v>
      </c>
      <c r="H35" s="14">
        <v>352.13850773502577</v>
      </c>
      <c r="I35" s="14">
        <v>380.5050938780907</v>
      </c>
      <c r="J35" s="14">
        <v>394.00607147235945</v>
      </c>
      <c r="K35" s="14">
        <v>421.7</v>
      </c>
      <c r="L35" s="14">
        <v>454.9</v>
      </c>
      <c r="M35" s="14">
        <v>436.7</v>
      </c>
      <c r="N35" s="15">
        <v>451.5</v>
      </c>
    </row>
    <row r="36" spans="1:14" ht="26.25" customHeight="1">
      <c r="A36" s="141" t="s">
        <v>73</v>
      </c>
      <c r="B36" s="14">
        <v>595.3840036180928</v>
      </c>
      <c r="C36" s="14">
        <v>508.5478339163151</v>
      </c>
      <c r="D36" s="14">
        <v>657.9058555767914</v>
      </c>
      <c r="E36" s="14">
        <v>659.6020002644453</v>
      </c>
      <c r="F36" s="14">
        <v>732.6324843436347</v>
      </c>
      <c r="G36" s="14">
        <v>737.4474005925979</v>
      </c>
      <c r="H36" s="14">
        <v>797.3008737634176</v>
      </c>
      <c r="I36" s="14">
        <v>845.5529010914379</v>
      </c>
      <c r="J36" s="14">
        <v>836.7825063947687</v>
      </c>
      <c r="K36" s="14">
        <v>973.5</v>
      </c>
      <c r="L36" s="14">
        <v>1008.4</v>
      </c>
      <c r="M36" s="14">
        <v>1033.6</v>
      </c>
      <c r="N36" s="15">
        <v>1094.2</v>
      </c>
    </row>
    <row r="37" spans="1:14" ht="12.75">
      <c r="A37" s="4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14"/>
      <c r="M37" s="14"/>
      <c r="N37" s="15"/>
    </row>
    <row r="38" spans="1:14" ht="12.75">
      <c r="A38" s="82" t="s">
        <v>74</v>
      </c>
      <c r="B38" s="83">
        <f>SUM(B40:B49)</f>
        <v>8834.5857473886</v>
      </c>
      <c r="C38" s="83">
        <f aca="true" t="shared" si="5" ref="C38:L38">SUM(C40:C49)</f>
        <v>8954.806079279506</v>
      </c>
      <c r="D38" s="83">
        <f t="shared" si="5"/>
        <v>8954.605821890062</v>
      </c>
      <c r="E38" s="83">
        <f t="shared" si="5"/>
        <v>8575.08442297429</v>
      </c>
      <c r="F38" s="83">
        <f t="shared" si="5"/>
        <v>9266.037607364802</v>
      </c>
      <c r="G38" s="83">
        <f t="shared" si="5"/>
        <v>9703.824323645018</v>
      </c>
      <c r="H38" s="83">
        <f t="shared" si="5"/>
        <v>10366.75654908466</v>
      </c>
      <c r="I38" s="83">
        <f t="shared" si="5"/>
        <v>10930.457436244635</v>
      </c>
      <c r="J38" s="83">
        <f t="shared" si="5"/>
        <v>11015.618710768935</v>
      </c>
      <c r="K38" s="83">
        <f t="shared" si="5"/>
        <v>12048.300000000001</v>
      </c>
      <c r="L38" s="83">
        <f t="shared" si="5"/>
        <v>12933.4</v>
      </c>
      <c r="M38" s="83">
        <f>SUM(M40:M49)+0.1</f>
        <v>13201.099999999999</v>
      </c>
      <c r="N38" s="84">
        <f>SUM(N40:N49)-0.1+0.1</f>
        <v>13619.000000000002</v>
      </c>
    </row>
    <row r="39" spans="1:14" ht="12.75">
      <c r="A39" s="4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14"/>
      <c r="M39" s="14"/>
      <c r="N39" s="15"/>
    </row>
    <row r="40" spans="1:14" ht="12.75">
      <c r="A40" s="45" t="s">
        <v>75</v>
      </c>
      <c r="B40" s="14">
        <v>538.5194484031109</v>
      </c>
      <c r="C40" s="14">
        <v>508.8546759643239</v>
      </c>
      <c r="D40" s="14">
        <v>466.9387540658469</v>
      </c>
      <c r="E40" s="14">
        <v>387.78331711802673</v>
      </c>
      <c r="F40" s="14">
        <v>401.8863370836488</v>
      </c>
      <c r="G40" s="14">
        <v>539.2656922938228</v>
      </c>
      <c r="H40" s="14">
        <v>536.4297885579316</v>
      </c>
      <c r="I40" s="14">
        <v>636.1267489452238</v>
      </c>
      <c r="J40" s="14">
        <v>733.1530495354177</v>
      </c>
      <c r="K40" s="14">
        <v>829.5</v>
      </c>
      <c r="L40" s="14">
        <v>842.2</v>
      </c>
      <c r="M40" s="14">
        <v>809</v>
      </c>
      <c r="N40" s="15">
        <v>878.6</v>
      </c>
    </row>
    <row r="41" spans="1:14" ht="12.75">
      <c r="A41" s="45" t="s">
        <v>76</v>
      </c>
      <c r="B41" s="14">
        <v>735.055982474487</v>
      </c>
      <c r="C41" s="14">
        <v>790.731451444232</v>
      </c>
      <c r="D41" s="14">
        <v>827.1874148666354</v>
      </c>
      <c r="E41" s="14">
        <v>847.462205353816</v>
      </c>
      <c r="F41" s="14">
        <v>857.0241651941869</v>
      </c>
      <c r="G41" s="14">
        <v>860.2751277150722</v>
      </c>
      <c r="H41" s="14">
        <v>889.5231342781244</v>
      </c>
      <c r="I41" s="14">
        <v>918.9253362662723</v>
      </c>
      <c r="J41" s="14">
        <v>893.8156755977066</v>
      </c>
      <c r="K41" s="14">
        <v>951.9</v>
      </c>
      <c r="L41" s="14">
        <v>1224.7</v>
      </c>
      <c r="M41" s="14">
        <v>1143</v>
      </c>
      <c r="N41" s="15">
        <v>1120.1</v>
      </c>
    </row>
    <row r="42" spans="1:14" ht="12.75">
      <c r="A42" s="45" t="s">
        <v>77</v>
      </c>
      <c r="B42" s="14">
        <v>926.12394041566</v>
      </c>
      <c r="C42" s="14">
        <v>923.0471677544986</v>
      </c>
      <c r="D42" s="14">
        <v>815.916016083084</v>
      </c>
      <c r="E42" s="14">
        <v>665.2839902215331</v>
      </c>
      <c r="F42" s="14">
        <v>910.2428330809083</v>
      </c>
      <c r="G42" s="14">
        <v>924.717690911495</v>
      </c>
      <c r="H42" s="14">
        <v>1087.3953371557704</v>
      </c>
      <c r="I42" s="14">
        <v>1026.0567354104312</v>
      </c>
      <c r="J42" s="14">
        <v>1070.822172538555</v>
      </c>
      <c r="K42" s="14">
        <v>1038</v>
      </c>
      <c r="L42" s="14">
        <v>1144.3</v>
      </c>
      <c r="M42" s="14">
        <v>1132.6</v>
      </c>
      <c r="N42" s="15">
        <v>1088.4</v>
      </c>
    </row>
    <row r="43" spans="1:14" ht="12.75">
      <c r="A43" s="45" t="s">
        <v>78</v>
      </c>
      <c r="B43" s="14">
        <v>513.0816419049679</v>
      </c>
      <c r="C43" s="14">
        <v>514.1195689180581</v>
      </c>
      <c r="D43" s="14">
        <v>489.24490787085455</v>
      </c>
      <c r="E43" s="14">
        <v>478.6923278160423</v>
      </c>
      <c r="F43" s="14">
        <v>557.0204422667773</v>
      </c>
      <c r="G43" s="14">
        <v>584.3742877285349</v>
      </c>
      <c r="H43" s="14">
        <v>673.6913158138304</v>
      </c>
      <c r="I43" s="14">
        <v>725.0033126044259</v>
      </c>
      <c r="J43" s="14">
        <v>766.4550951221858</v>
      </c>
      <c r="K43" s="14">
        <v>800.4</v>
      </c>
      <c r="L43" s="14">
        <v>870.7</v>
      </c>
      <c r="M43" s="14">
        <v>876.8</v>
      </c>
      <c r="N43" s="15">
        <v>958.9</v>
      </c>
    </row>
    <row r="44" spans="1:14" ht="12.75">
      <c r="A44" s="45" t="s">
        <v>79</v>
      </c>
      <c r="B44" s="14">
        <v>242.353713653793</v>
      </c>
      <c r="C44" s="14">
        <v>251.6267883115166</v>
      </c>
      <c r="D44" s="14">
        <v>272.4244840912096</v>
      </c>
      <c r="E44" s="14">
        <v>293.4896442609354</v>
      </c>
      <c r="F44" s="14">
        <v>312.03992096690826</v>
      </c>
      <c r="G44" s="14">
        <v>326.125852926328</v>
      </c>
      <c r="H44" s="14">
        <v>385.12789870541997</v>
      </c>
      <c r="I44" s="14">
        <v>406.6841112172899</v>
      </c>
      <c r="J44" s="14">
        <v>445.18734905581</v>
      </c>
      <c r="K44" s="14">
        <v>446.8</v>
      </c>
      <c r="L44" s="14">
        <v>466.9</v>
      </c>
      <c r="M44" s="14">
        <v>485.3</v>
      </c>
      <c r="N44" s="15">
        <v>462.5</v>
      </c>
    </row>
    <row r="45" spans="1:14" ht="12.75">
      <c r="A45" s="45" t="s">
        <v>80</v>
      </c>
      <c r="B45" s="14">
        <v>4111.970736708618</v>
      </c>
      <c r="C45" s="14">
        <v>4072.4060595062083</v>
      </c>
      <c r="D45" s="14">
        <v>4128.910639843496</v>
      </c>
      <c r="E45" s="14">
        <v>3919.108463951294</v>
      </c>
      <c r="F45" s="14">
        <v>4163.961188152849</v>
      </c>
      <c r="G45" s="14">
        <v>4310.873648486051</v>
      </c>
      <c r="H45" s="14">
        <v>4498.240384533555</v>
      </c>
      <c r="I45" s="14">
        <v>4782.147616103519</v>
      </c>
      <c r="J45" s="14">
        <v>4597.771463320231</v>
      </c>
      <c r="K45" s="14">
        <v>5386.35</v>
      </c>
      <c r="L45" s="14">
        <v>5623.2</v>
      </c>
      <c r="M45" s="14">
        <v>5984.5</v>
      </c>
      <c r="N45" s="15">
        <v>6221.8</v>
      </c>
    </row>
    <row r="46" spans="1:14" ht="12.75">
      <c r="A46" s="45" t="s">
        <v>81</v>
      </c>
      <c r="B46" s="14">
        <v>724.8788435144784</v>
      </c>
      <c r="C46" s="14">
        <v>772.1773128328105</v>
      </c>
      <c r="D46" s="14">
        <v>771.8265188657699</v>
      </c>
      <c r="E46" s="14">
        <v>750.9694785859388</v>
      </c>
      <c r="F46" s="14">
        <v>761.8670710336206</v>
      </c>
      <c r="G46" s="14">
        <v>830.3105436755496</v>
      </c>
      <c r="H46" s="14">
        <v>885.2970960717848</v>
      </c>
      <c r="I46" s="14">
        <v>931.7161458836681</v>
      </c>
      <c r="J46" s="14">
        <v>973.0037821932135</v>
      </c>
      <c r="K46" s="14">
        <v>1007.2</v>
      </c>
      <c r="L46" s="14">
        <v>1037.5</v>
      </c>
      <c r="M46" s="14">
        <v>1043.4</v>
      </c>
      <c r="N46" s="15">
        <v>1056.2</v>
      </c>
    </row>
    <row r="47" spans="1:14" ht="12.75">
      <c r="A47" s="45" t="s">
        <v>82</v>
      </c>
      <c r="B47" s="14">
        <v>200.07827822052337</v>
      </c>
      <c r="C47" s="14">
        <v>211.20528469943386</v>
      </c>
      <c r="D47" s="14">
        <v>224.13468020145928</v>
      </c>
      <c r="E47" s="14">
        <v>232.76345065089612</v>
      </c>
      <c r="F47" s="14">
        <v>239.34482167970864</v>
      </c>
      <c r="G47" s="14">
        <v>249.46437500751267</v>
      </c>
      <c r="H47" s="14">
        <v>258.23296431190124</v>
      </c>
      <c r="I47" s="14">
        <v>265.84573109516424</v>
      </c>
      <c r="J47" s="14">
        <v>272.8828412546729</v>
      </c>
      <c r="K47" s="14">
        <v>283.75</v>
      </c>
      <c r="L47" s="14">
        <v>297.9</v>
      </c>
      <c r="M47" s="14">
        <v>322.3</v>
      </c>
      <c r="N47" s="15">
        <v>344.1</v>
      </c>
    </row>
    <row r="48" spans="1:14" ht="12.75">
      <c r="A48" s="45" t="s">
        <v>83</v>
      </c>
      <c r="B48" s="14">
        <v>295.1008567788155</v>
      </c>
      <c r="C48" s="14">
        <v>313.21066038008007</v>
      </c>
      <c r="D48" s="14">
        <v>314.65697711345905</v>
      </c>
      <c r="E48" s="14">
        <v>300.3844036036686</v>
      </c>
      <c r="F48" s="14">
        <v>337.43831525488923</v>
      </c>
      <c r="G48" s="14">
        <v>350.5614456504754</v>
      </c>
      <c r="H48" s="14">
        <v>385.6482837979157</v>
      </c>
      <c r="I48" s="14">
        <v>431.0953971487986</v>
      </c>
      <c r="J48" s="14">
        <v>448.80912473405215</v>
      </c>
      <c r="K48" s="14">
        <v>474.75</v>
      </c>
      <c r="L48" s="14">
        <v>514.3</v>
      </c>
      <c r="M48" s="14">
        <v>519.8</v>
      </c>
      <c r="N48" s="15">
        <v>559.2</v>
      </c>
    </row>
    <row r="49" spans="1:14" ht="12.75">
      <c r="A49" s="45" t="s">
        <v>84</v>
      </c>
      <c r="B49" s="14">
        <v>547.422305314149</v>
      </c>
      <c r="C49" s="14">
        <v>597.4271094683447</v>
      </c>
      <c r="D49" s="14">
        <v>643.3654288882478</v>
      </c>
      <c r="E49" s="14">
        <v>699.147141412138</v>
      </c>
      <c r="F49" s="14">
        <v>725.2125126513048</v>
      </c>
      <c r="G49" s="14">
        <v>727.8556592501774</v>
      </c>
      <c r="H49" s="14">
        <v>767.1703458584255</v>
      </c>
      <c r="I49" s="14">
        <v>806.8563015698437</v>
      </c>
      <c r="J49" s="14">
        <v>813.7181574170904</v>
      </c>
      <c r="K49" s="14">
        <v>829.65</v>
      </c>
      <c r="L49" s="14">
        <v>911.7</v>
      </c>
      <c r="M49" s="14">
        <v>884.3</v>
      </c>
      <c r="N49" s="15">
        <v>929.2</v>
      </c>
    </row>
    <row r="50" spans="1:14" ht="12.75">
      <c r="A50" s="4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14"/>
      <c r="M50" s="14"/>
      <c r="N50" s="15"/>
    </row>
    <row r="51" spans="1:14" ht="12.75">
      <c r="A51" s="82" t="s">
        <v>85</v>
      </c>
      <c r="B51" s="83">
        <f>+B9-B38</f>
        <v>15487.589226677728</v>
      </c>
      <c r="C51" s="83">
        <f aca="true" t="shared" si="6" ref="C51:M51">+C9-C38</f>
        <v>15465.613437867372</v>
      </c>
      <c r="D51" s="83">
        <f t="shared" si="6"/>
        <v>14113.181408730303</v>
      </c>
      <c r="E51" s="83">
        <f t="shared" si="6"/>
        <v>15927.769120484896</v>
      </c>
      <c r="F51" s="83">
        <f t="shared" si="6"/>
        <v>18272.27312354405</v>
      </c>
      <c r="G51" s="83">
        <f t="shared" si="6"/>
        <v>18825.6574979205</v>
      </c>
      <c r="H51" s="83">
        <f t="shared" si="6"/>
        <v>21558.942822449004</v>
      </c>
      <c r="I51" s="83">
        <f t="shared" si="6"/>
        <v>22742.4133280865</v>
      </c>
      <c r="J51" s="83">
        <f t="shared" si="6"/>
        <v>23194.241650751865</v>
      </c>
      <c r="K51" s="83">
        <f>+K9-K38+0.1</f>
        <v>21665.05999999999</v>
      </c>
      <c r="L51" s="83">
        <f t="shared" si="6"/>
        <v>23348.700000000004</v>
      </c>
      <c r="M51" s="83">
        <f t="shared" si="6"/>
        <v>23877.629999999997</v>
      </c>
      <c r="N51" s="84">
        <f>+N9-N38</f>
        <v>24013.399999999994</v>
      </c>
    </row>
    <row r="52" spans="1:14" ht="12.75">
      <c r="A52" s="4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14"/>
      <c r="M52" s="14"/>
      <c r="N52" s="15"/>
    </row>
    <row r="53" spans="1:14" ht="12.75">
      <c r="A53" s="45" t="s">
        <v>86</v>
      </c>
      <c r="B53" s="14">
        <v>1962.7139600927965</v>
      </c>
      <c r="C53" s="14">
        <v>2006.7796484499897</v>
      </c>
      <c r="D53" s="14">
        <v>1959.9771633671103</v>
      </c>
      <c r="E53" s="14">
        <v>1992.4167817484645</v>
      </c>
      <c r="F53" s="14">
        <v>2110.339994626952</v>
      </c>
      <c r="G53" s="14">
        <v>2277.0062031961825</v>
      </c>
      <c r="H53" s="14">
        <v>2395.2524065185776</v>
      </c>
      <c r="I53" s="14">
        <v>2517.9937948144675</v>
      </c>
      <c r="J53" s="14">
        <v>2584.7417731299506</v>
      </c>
      <c r="K53" s="14">
        <v>2661.8</v>
      </c>
      <c r="L53" s="14">
        <v>2776.9</v>
      </c>
      <c r="M53" s="14">
        <v>2944.1</v>
      </c>
      <c r="N53" s="15">
        <v>3025.2</v>
      </c>
    </row>
    <row r="54" spans="1:14" ht="12.75">
      <c r="A54" s="45" t="s">
        <v>87</v>
      </c>
      <c r="B54" s="14">
        <v>292.1916507398459</v>
      </c>
      <c r="C54" s="14">
        <v>330.67505679564385</v>
      </c>
      <c r="D54" s="14">
        <v>352.34094214657483</v>
      </c>
      <c r="E54" s="14">
        <v>797.4132439027322</v>
      </c>
      <c r="F54" s="14">
        <v>709.4292789056772</v>
      </c>
      <c r="G54" s="14">
        <v>846.2442753597059</v>
      </c>
      <c r="H54" s="14">
        <v>1125.2509225535803</v>
      </c>
      <c r="I54" s="14">
        <v>953.8596997343526</v>
      </c>
      <c r="J54" s="14">
        <v>999.0479968266561</v>
      </c>
      <c r="K54" s="14">
        <v>959.1</v>
      </c>
      <c r="L54" s="14">
        <v>1306.6</v>
      </c>
      <c r="M54" s="14">
        <v>2078.7</v>
      </c>
      <c r="N54" s="15">
        <v>2106.4</v>
      </c>
    </row>
    <row r="55" spans="1:14" ht="12.75">
      <c r="A55" s="45" t="s">
        <v>88</v>
      </c>
      <c r="B55" s="14">
        <v>51.365337011527416</v>
      </c>
      <c r="C55" s="14">
        <v>72.44243674347601</v>
      </c>
      <c r="D55" s="14">
        <v>131.22569772697224</v>
      </c>
      <c r="E55" s="14">
        <v>92.46683505222795</v>
      </c>
      <c r="F55" s="14">
        <v>99.2519514201916</v>
      </c>
      <c r="G55" s="14">
        <v>52.94384172346231</v>
      </c>
      <c r="H55" s="14">
        <v>112.65105531114396</v>
      </c>
      <c r="I55" s="14">
        <v>119.2100110526126</v>
      </c>
      <c r="J55" s="14">
        <v>124.53621786087773</v>
      </c>
      <c r="K55" s="14">
        <v>128.6165903381294</v>
      </c>
      <c r="L55" s="14">
        <v>135.9</v>
      </c>
      <c r="M55" s="14">
        <v>140.5</v>
      </c>
      <c r="N55" s="15">
        <v>145.4</v>
      </c>
    </row>
    <row r="56" spans="1:14" ht="12.75">
      <c r="A56" s="4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14"/>
      <c r="M56" s="14"/>
      <c r="N56" s="15"/>
    </row>
    <row r="57" spans="1:14" ht="13.5" thickBot="1">
      <c r="A57" s="86" t="s">
        <v>89</v>
      </c>
      <c r="B57" s="87">
        <f>+B51-B53+B54-B55</f>
        <v>13765.701580313249</v>
      </c>
      <c r="C57" s="87">
        <f aca="true" t="shared" si="7" ref="C57:L57">+C51-C53+C54-C55</f>
        <v>13717.06640946955</v>
      </c>
      <c r="D57" s="87">
        <f t="shared" si="7"/>
        <v>12374.319489782796</v>
      </c>
      <c r="E57" s="87">
        <f t="shared" si="7"/>
        <v>14640.298747586936</v>
      </c>
      <c r="F57" s="87">
        <f t="shared" si="7"/>
        <v>16772.110456402585</v>
      </c>
      <c r="G57" s="87">
        <f t="shared" si="7"/>
        <v>17341.95172836056</v>
      </c>
      <c r="H57" s="87">
        <f t="shared" si="7"/>
        <v>20176.29028317286</v>
      </c>
      <c r="I57" s="87">
        <f t="shared" si="7"/>
        <v>21059.06922195377</v>
      </c>
      <c r="J57" s="87">
        <f t="shared" si="7"/>
        <v>21484.011656587692</v>
      </c>
      <c r="K57" s="87">
        <f>+K51-K53+K54-K55+0.1</f>
        <v>19833.84340966186</v>
      </c>
      <c r="L57" s="87">
        <f t="shared" si="7"/>
        <v>21742.5</v>
      </c>
      <c r="M57" s="87">
        <f>+M51-M53+M54-M55+0.1</f>
        <v>22871.829999999998</v>
      </c>
      <c r="N57" s="88">
        <f>+N51-N53+N54-N55+0.1</f>
        <v>22949.299999999992</v>
      </c>
    </row>
    <row r="58" spans="1:14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ht="12.75">
      <c r="A59" s="24" t="s">
        <v>90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12.75">
      <c r="A60" s="24" t="s">
        <v>183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2.75">
      <c r="A61" s="24" t="s">
        <v>91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2.75">
      <c r="A62" s="24" t="s">
        <v>92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2.75">
      <c r="A63" s="24" t="s">
        <v>93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</sheetData>
  <mergeCells count="4">
    <mergeCell ref="A3:N3"/>
    <mergeCell ref="A4:N4"/>
    <mergeCell ref="A5:N5"/>
    <mergeCell ref="A1:N1"/>
  </mergeCells>
  <printOptions/>
  <pageMargins left="0.11811023622047245" right="0.75" top="1" bottom="1" header="0" footer="0"/>
  <pageSetup horizontalDpi="300" verticalDpi="300" orientation="portrait" paperSize="9" scale="4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61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40.7109375" style="2" customWidth="1"/>
    <col min="2" max="12" width="12.7109375" style="2" customWidth="1"/>
    <col min="13" max="13" width="11.421875" style="2" customWidth="1"/>
    <col min="14" max="22" width="7.7109375" style="2" customWidth="1"/>
    <col min="23" max="16384" width="11.421875" style="2" customWidth="1"/>
  </cols>
  <sheetData>
    <row r="1" spans="1:12" ht="18">
      <c r="A1" s="153" t="s">
        <v>211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3" spans="1:25" ht="15">
      <c r="A3" s="152" t="s">
        <v>201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Q3" s="136"/>
      <c r="R3" s="137"/>
      <c r="S3" s="136"/>
      <c r="T3" s="137"/>
      <c r="U3" s="136"/>
      <c r="V3" s="137"/>
      <c r="W3" s="136"/>
      <c r="X3" s="137"/>
      <c r="Y3" s="136"/>
    </row>
    <row r="4" spans="1:12" ht="14.25">
      <c r="A4" s="154" t="s">
        <v>37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4.25">
      <c r="A5" s="154" t="s">
        <v>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ht="12.75">
      <c r="K6" s="24"/>
    </row>
    <row r="7" spans="1:12" ht="13.5" thickBot="1">
      <c r="A7" s="76"/>
      <c r="B7" s="138">
        <v>1990</v>
      </c>
      <c r="C7" s="139">
        <v>1991</v>
      </c>
      <c r="D7" s="138">
        <v>1992</v>
      </c>
      <c r="E7" s="139">
        <v>1993</v>
      </c>
      <c r="F7" s="138">
        <v>1994</v>
      </c>
      <c r="G7" s="139">
        <v>1995</v>
      </c>
      <c r="H7" s="138">
        <v>1996</v>
      </c>
      <c r="I7" s="139">
        <v>1997</v>
      </c>
      <c r="J7" s="138">
        <v>1998</v>
      </c>
      <c r="K7" s="138">
        <v>1999</v>
      </c>
      <c r="L7" s="140">
        <v>2000</v>
      </c>
    </row>
    <row r="8" spans="1:12" ht="12.75">
      <c r="A8" s="45"/>
      <c r="B8" s="35"/>
      <c r="C8" s="24"/>
      <c r="D8" s="35"/>
      <c r="E8" s="24"/>
      <c r="F8" s="35"/>
      <c r="G8" s="24"/>
      <c r="H8" s="35"/>
      <c r="I8" s="24"/>
      <c r="J8" s="35"/>
      <c r="K8" s="35"/>
      <c r="L8" s="36"/>
    </row>
    <row r="9" spans="1:12" ht="12.75">
      <c r="A9" s="42" t="s">
        <v>49</v>
      </c>
      <c r="B9" s="79">
        <f>+B11+B22+B35+B36</f>
        <v>33596.39032130108</v>
      </c>
      <c r="C9" s="79">
        <f aca="true" t="shared" si="0" ref="C9:J9">+C11+C22+C35+C36</f>
        <v>33321.745819960815</v>
      </c>
      <c r="D9" s="79">
        <f t="shared" si="0"/>
        <v>32736.955032274353</v>
      </c>
      <c r="E9" s="79">
        <f t="shared" si="0"/>
        <v>31638.148642313663</v>
      </c>
      <c r="F9" s="79">
        <f t="shared" si="0"/>
        <v>31259.571117762312</v>
      </c>
      <c r="G9" s="79">
        <f t="shared" si="0"/>
        <v>28529.58181577777</v>
      </c>
      <c r="H9" s="79">
        <f t="shared" si="0"/>
        <v>36203.803204596545</v>
      </c>
      <c r="I9" s="79">
        <f t="shared" si="0"/>
        <v>38206.4296274927</v>
      </c>
      <c r="J9" s="79">
        <f t="shared" si="0"/>
        <v>39055.33518445062</v>
      </c>
      <c r="K9" s="79">
        <f>+K11+K22+K35+K36</f>
        <v>36427.829999999994</v>
      </c>
      <c r="L9" s="80">
        <f>+L11+L22+L35+L36</f>
        <v>40635.46</v>
      </c>
    </row>
    <row r="10" spans="1:12" ht="12.75">
      <c r="A10" s="4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/>
    </row>
    <row r="11" spans="1:12" ht="12.75">
      <c r="A11" s="82" t="s">
        <v>50</v>
      </c>
      <c r="B11" s="83">
        <f>SUM(B12:B20)</f>
        <v>22976.21194090849</v>
      </c>
      <c r="C11" s="83">
        <f aca="true" t="shared" si="1" ref="C11:J11">SUM(C12:C20)</f>
        <v>22417.511088673327</v>
      </c>
      <c r="D11" s="83">
        <f t="shared" si="1"/>
        <v>21865.80601733319</v>
      </c>
      <c r="E11" s="83">
        <f t="shared" si="1"/>
        <v>20807.682136718235</v>
      </c>
      <c r="F11" s="83">
        <f t="shared" si="1"/>
        <v>19912.047888644476</v>
      </c>
      <c r="G11" s="83">
        <f t="shared" si="1"/>
        <v>16986.53131874076</v>
      </c>
      <c r="H11" s="83">
        <f t="shared" si="1"/>
        <v>24017.104804490762</v>
      </c>
      <c r="I11" s="83">
        <f t="shared" si="1"/>
        <v>25878.92010145084</v>
      </c>
      <c r="J11" s="83">
        <f t="shared" si="1"/>
        <v>26141.622492276994</v>
      </c>
      <c r="K11" s="83">
        <f>SUM(K12:K20)</f>
        <v>23416.939999999995</v>
      </c>
      <c r="L11" s="84">
        <f>SUM(L12:L20)</f>
        <v>27840.879999999997</v>
      </c>
    </row>
    <row r="12" spans="1:12" ht="12.75">
      <c r="A12" s="45" t="s">
        <v>51</v>
      </c>
      <c r="B12" s="14">
        <v>4426.69455362831</v>
      </c>
      <c r="C12" s="14">
        <v>5024.160686596228</v>
      </c>
      <c r="D12" s="14">
        <v>3855.432548411525</v>
      </c>
      <c r="E12" s="14">
        <v>4261.897034606277</v>
      </c>
      <c r="F12" s="14">
        <v>3861.442669455363</v>
      </c>
      <c r="G12" s="14">
        <v>2682.437224285697</v>
      </c>
      <c r="H12" s="14">
        <v>6040.1716490570125</v>
      </c>
      <c r="I12" s="14">
        <v>4967.9059536259065</v>
      </c>
      <c r="J12" s="14">
        <v>5690.021997043021</v>
      </c>
      <c r="K12" s="14">
        <v>4449.41</v>
      </c>
      <c r="L12" s="15">
        <v>6734.22</v>
      </c>
    </row>
    <row r="13" spans="1:12" ht="12.75">
      <c r="A13" s="45" t="s">
        <v>52</v>
      </c>
      <c r="B13" s="14">
        <v>3172.62269662111</v>
      </c>
      <c r="C13" s="14">
        <v>2686.40390417463</v>
      </c>
      <c r="D13" s="14">
        <v>2828.903874124025</v>
      </c>
      <c r="E13" s="14">
        <v>2845.5519094154556</v>
      </c>
      <c r="F13" s="14">
        <v>2550.9357758465258</v>
      </c>
      <c r="G13" s="14">
        <v>1727.7895976824975</v>
      </c>
      <c r="H13" s="14">
        <v>3661.6061447477555</v>
      </c>
      <c r="I13" s="14">
        <v>3695.6234298558775</v>
      </c>
      <c r="J13" s="14">
        <v>3535.0930967749696</v>
      </c>
      <c r="K13" s="14">
        <v>2530.28</v>
      </c>
      <c r="L13" s="15">
        <v>3372.05</v>
      </c>
    </row>
    <row r="14" spans="1:12" ht="12.75">
      <c r="A14" s="45" t="s">
        <v>53</v>
      </c>
      <c r="B14" s="14">
        <v>803.0122726671716</v>
      </c>
      <c r="C14" s="14">
        <v>796.7617467815802</v>
      </c>
      <c r="D14" s="14">
        <v>766.1702306684457</v>
      </c>
      <c r="E14" s="14">
        <v>769.5358984529948</v>
      </c>
      <c r="F14" s="14">
        <v>723.7387760989507</v>
      </c>
      <c r="G14" s="14">
        <v>647.2900364213335</v>
      </c>
      <c r="H14" s="14">
        <v>718.6301732116884</v>
      </c>
      <c r="I14" s="14">
        <v>696.6331301912421</v>
      </c>
      <c r="J14" s="14">
        <v>812.9890735999425</v>
      </c>
      <c r="K14" s="14">
        <v>554.15</v>
      </c>
      <c r="L14" s="15">
        <v>577.82</v>
      </c>
    </row>
    <row r="15" spans="1:12" ht="12.75">
      <c r="A15" s="45" t="s">
        <v>54</v>
      </c>
      <c r="B15" s="14">
        <v>4644.441239046555</v>
      </c>
      <c r="C15" s="14">
        <v>4198.06954912072</v>
      </c>
      <c r="D15" s="14">
        <v>4337.324053706442</v>
      </c>
      <c r="E15" s="14">
        <v>3863.0654021371993</v>
      </c>
      <c r="F15" s="14">
        <v>4097.7005276886275</v>
      </c>
      <c r="G15" s="14">
        <v>4102.268219681944</v>
      </c>
      <c r="H15" s="14">
        <v>4356.255934994531</v>
      </c>
      <c r="I15" s="14">
        <v>4609.101727308788</v>
      </c>
      <c r="J15" s="14">
        <v>4655.2594569254625</v>
      </c>
      <c r="K15" s="14">
        <v>4597.37</v>
      </c>
      <c r="L15" s="15">
        <v>4824.1</v>
      </c>
    </row>
    <row r="16" spans="1:12" ht="12.75">
      <c r="A16" s="45" t="s">
        <v>55</v>
      </c>
      <c r="B16" s="14">
        <v>1090.1758561417428</v>
      </c>
      <c r="C16" s="14">
        <v>1061.2070727104444</v>
      </c>
      <c r="D16" s="14">
        <v>1105.4415635930907</v>
      </c>
      <c r="E16" s="14">
        <v>782.3374562763693</v>
      </c>
      <c r="F16" s="14">
        <v>794.2374959431684</v>
      </c>
      <c r="G16" s="14">
        <v>796.9420504128954</v>
      </c>
      <c r="H16" s="14">
        <v>790.7516257377424</v>
      </c>
      <c r="I16" s="14">
        <v>675.8982125900014</v>
      </c>
      <c r="J16" s="14">
        <v>658.7693676150637</v>
      </c>
      <c r="K16" s="14">
        <v>707.91</v>
      </c>
      <c r="L16" s="15">
        <v>616.08</v>
      </c>
    </row>
    <row r="17" spans="1:12" ht="12.75">
      <c r="A17" s="45" t="s">
        <v>56</v>
      </c>
      <c r="B17" s="14">
        <v>5201.879965862512</v>
      </c>
      <c r="C17" s="14">
        <v>4953.181157068504</v>
      </c>
      <c r="D17" s="14">
        <v>5597.826740230548</v>
      </c>
      <c r="E17" s="14">
        <v>5129.458007284267</v>
      </c>
      <c r="F17" s="14">
        <v>4953.541764331134</v>
      </c>
      <c r="G17" s="14">
        <v>4464.8588222566805</v>
      </c>
      <c r="H17" s="14">
        <v>5687.317442573294</v>
      </c>
      <c r="I17" s="14">
        <v>6572.6683735410425</v>
      </c>
      <c r="J17" s="14">
        <v>5810.404721551092</v>
      </c>
      <c r="K17" s="14">
        <v>6223.19</v>
      </c>
      <c r="L17" s="15">
        <v>6862.5</v>
      </c>
    </row>
    <row r="18" spans="1:12" ht="12.75">
      <c r="A18" s="45" t="s">
        <v>57</v>
      </c>
      <c r="B18" s="14">
        <v>1226.3050977846694</v>
      </c>
      <c r="C18" s="14">
        <v>994.9755388073517</v>
      </c>
      <c r="D18" s="14">
        <v>1081.461180628178</v>
      </c>
      <c r="E18" s="14">
        <v>897.2509706345485</v>
      </c>
      <c r="F18" s="14">
        <v>701.0205185532436</v>
      </c>
      <c r="G18" s="14">
        <v>703.4245669707789</v>
      </c>
      <c r="H18" s="14">
        <v>1011.1427644152755</v>
      </c>
      <c r="I18" s="14">
        <v>1137.1149014941159</v>
      </c>
      <c r="J18" s="14">
        <v>1054.9565468248531</v>
      </c>
      <c r="K18" s="14">
        <v>1145.69</v>
      </c>
      <c r="L18" s="15">
        <v>1376.1</v>
      </c>
    </row>
    <row r="19" spans="1:12" ht="12.75">
      <c r="A19" s="45" t="s">
        <v>58</v>
      </c>
      <c r="B19" s="14">
        <v>1662.8201891986105</v>
      </c>
      <c r="C19" s="14">
        <v>1930.330676859832</v>
      </c>
      <c r="D19" s="14">
        <v>1700.6238505643503</v>
      </c>
      <c r="E19" s="14">
        <v>1697.077879148486</v>
      </c>
      <c r="F19" s="14">
        <v>1657.5913838904717</v>
      </c>
      <c r="G19" s="14">
        <v>1705.7324534516124</v>
      </c>
      <c r="H19" s="14">
        <v>963.7229093793949</v>
      </c>
      <c r="I19" s="14">
        <v>2828.0624571778876</v>
      </c>
      <c r="J19" s="14">
        <v>3117.02907696561</v>
      </c>
      <c r="K19" s="14">
        <v>2556.59</v>
      </c>
      <c r="L19" s="15">
        <v>2015.25</v>
      </c>
    </row>
    <row r="20" spans="1:12" ht="12.75">
      <c r="A20" s="45" t="s">
        <v>59</v>
      </c>
      <c r="B20" s="14">
        <v>748.2600699578089</v>
      </c>
      <c r="C20" s="14">
        <v>772.4207565540371</v>
      </c>
      <c r="D20" s="14">
        <v>592.6219754065846</v>
      </c>
      <c r="E20" s="14">
        <v>561.5075787626364</v>
      </c>
      <c r="F20" s="14">
        <v>571.8389768369934</v>
      </c>
      <c r="G20" s="14">
        <v>155.78834757732022</v>
      </c>
      <c r="H20" s="14">
        <v>787.50616037407</v>
      </c>
      <c r="I20" s="14">
        <v>695.9119156659815</v>
      </c>
      <c r="J20" s="14">
        <v>807.0991549769813</v>
      </c>
      <c r="K20" s="14">
        <v>652.35</v>
      </c>
      <c r="L20" s="15">
        <v>1462.76</v>
      </c>
    </row>
    <row r="21" spans="1:12" ht="12.75">
      <c r="A21" s="4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</row>
    <row r="22" spans="1:12" ht="12.75">
      <c r="A22" s="82" t="s">
        <v>60</v>
      </c>
      <c r="B22" s="83">
        <f>+B23+B30</f>
        <v>9476.734821439304</v>
      </c>
      <c r="C22" s="83">
        <f aca="true" t="shared" si="2" ref="C22:J22">+C23+C30</f>
        <v>9816.691308162946</v>
      </c>
      <c r="D22" s="83">
        <f t="shared" si="2"/>
        <v>9763.633959587945</v>
      </c>
      <c r="E22" s="83">
        <f t="shared" si="2"/>
        <v>9770.876155445772</v>
      </c>
      <c r="F22" s="83">
        <f t="shared" si="2"/>
        <v>10287.836717031481</v>
      </c>
      <c r="G22" s="83">
        <f t="shared" si="2"/>
        <v>10494.386546945056</v>
      </c>
      <c r="H22" s="83">
        <f t="shared" si="2"/>
        <v>11101.913622540358</v>
      </c>
      <c r="I22" s="83">
        <f t="shared" si="2"/>
        <v>11216.730974961836</v>
      </c>
      <c r="J22" s="83">
        <f t="shared" si="2"/>
        <v>11788.750255430145</v>
      </c>
      <c r="K22" s="83">
        <f>+K23+K30</f>
        <v>11875.48</v>
      </c>
      <c r="L22" s="84">
        <f>+L23+L30</f>
        <v>11617.970000000001</v>
      </c>
    </row>
    <row r="23" spans="1:12" ht="12.75">
      <c r="A23" s="45" t="s">
        <v>61</v>
      </c>
      <c r="B23" s="14">
        <f>SUM(B24:B29)</f>
        <v>6596.624716021781</v>
      </c>
      <c r="C23" s="14">
        <f aca="true" t="shared" si="3" ref="C23:J23">SUM(C24:C29)</f>
        <v>7042.888223768827</v>
      </c>
      <c r="D23" s="14">
        <f t="shared" si="3"/>
        <v>7131.89210630702</v>
      </c>
      <c r="E23" s="14">
        <f t="shared" si="3"/>
        <v>7151.208635341917</v>
      </c>
      <c r="F23" s="14">
        <f t="shared" si="3"/>
        <v>7670.91582224466</v>
      </c>
      <c r="G23" s="14">
        <f t="shared" si="3"/>
        <v>7898.434964480185</v>
      </c>
      <c r="H23" s="14">
        <f t="shared" si="3"/>
        <v>8492.751794021131</v>
      </c>
      <c r="I23" s="14">
        <f t="shared" si="3"/>
        <v>8609.251980334884</v>
      </c>
      <c r="J23" s="14">
        <f t="shared" si="3"/>
        <v>9100.080535621988</v>
      </c>
      <c r="K23" s="14">
        <f>SUM(K24:K29)</f>
        <v>9131.17</v>
      </c>
      <c r="L23" s="15">
        <f>SUM(L24:L29)</f>
        <v>8719.02</v>
      </c>
    </row>
    <row r="24" spans="1:12" ht="12.75">
      <c r="A24" s="45" t="s">
        <v>62</v>
      </c>
      <c r="B24" s="14">
        <v>1720.2769463777001</v>
      </c>
      <c r="C24" s="14">
        <v>1683.4950055894126</v>
      </c>
      <c r="D24" s="14">
        <v>1775.4498575601315</v>
      </c>
      <c r="E24" s="14">
        <v>1703.0880001923238</v>
      </c>
      <c r="F24" s="14">
        <v>1884.593655716226</v>
      </c>
      <c r="G24" s="14">
        <v>2036.8901229670766</v>
      </c>
      <c r="H24" s="14">
        <v>2315.1587272967677</v>
      </c>
      <c r="I24" s="14">
        <v>2301.8763597898865</v>
      </c>
      <c r="J24" s="14">
        <v>2324.71481975647</v>
      </c>
      <c r="K24" s="14">
        <v>2585.74</v>
      </c>
      <c r="L24" s="15">
        <v>2263.44</v>
      </c>
    </row>
    <row r="25" spans="1:12" ht="12.75">
      <c r="A25" s="45" t="s">
        <v>63</v>
      </c>
      <c r="B25" s="14">
        <v>2372.0745735819123</v>
      </c>
      <c r="C25" s="14">
        <v>2681.9564146021903</v>
      </c>
      <c r="D25" s="14">
        <v>2630.8703857295686</v>
      </c>
      <c r="E25" s="14">
        <v>2780.4021973002536</v>
      </c>
      <c r="F25" s="14">
        <v>2931.3163367110214</v>
      </c>
      <c r="G25" s="14">
        <v>3035.832341663361</v>
      </c>
      <c r="H25" s="14">
        <v>3176.108566826536</v>
      </c>
      <c r="I25" s="14">
        <v>3266.140180063227</v>
      </c>
      <c r="J25" s="14">
        <v>3696.404745591576</v>
      </c>
      <c r="K25" s="14">
        <v>3935.11</v>
      </c>
      <c r="L25" s="15">
        <v>3891.28</v>
      </c>
    </row>
    <row r="26" spans="1:12" ht="12.75">
      <c r="A26" s="45" t="s">
        <v>64</v>
      </c>
      <c r="B26" s="14">
        <v>64.9573882417992</v>
      </c>
      <c r="C26" s="14">
        <v>60.81641484259493</v>
      </c>
      <c r="D26" s="14">
        <v>62.76970418184223</v>
      </c>
      <c r="E26" s="14">
        <v>61.95232771988028</v>
      </c>
      <c r="F26" s="14">
        <v>66.14138208743525</v>
      </c>
      <c r="G26" s="14">
        <v>64.57274049499357</v>
      </c>
      <c r="H26" s="14">
        <v>64.86723642614162</v>
      </c>
      <c r="I26" s="14">
        <v>70.13210246054356</v>
      </c>
      <c r="J26" s="14">
        <v>64.32031541115238</v>
      </c>
      <c r="K26" s="14">
        <v>58.48</v>
      </c>
      <c r="L26" s="15">
        <v>61.15</v>
      </c>
    </row>
    <row r="27" spans="1:12" ht="12.75">
      <c r="A27" s="45" t="s">
        <v>65</v>
      </c>
      <c r="B27" s="14">
        <v>1435.156804058034</v>
      </c>
      <c r="C27" s="14">
        <v>1485.8221244575866</v>
      </c>
      <c r="D27" s="14">
        <v>1515.5722236245836</v>
      </c>
      <c r="E27" s="14">
        <v>1477.2276513648985</v>
      </c>
      <c r="F27" s="14">
        <v>1467.0705468008125</v>
      </c>
      <c r="G27" s="14">
        <v>1369.3459786280096</v>
      </c>
      <c r="H27" s="14">
        <v>1601.2164484992727</v>
      </c>
      <c r="I27" s="14">
        <v>1619.1266092099095</v>
      </c>
      <c r="J27" s="14">
        <v>1620.508937049992</v>
      </c>
      <c r="K27" s="14">
        <v>1149.79</v>
      </c>
      <c r="L27" s="15">
        <v>1302.56</v>
      </c>
    </row>
    <row r="28" spans="1:12" ht="12.75">
      <c r="A28" s="45" t="s">
        <v>66</v>
      </c>
      <c r="B28" s="14">
        <v>808.5415840275023</v>
      </c>
      <c r="C28" s="14">
        <v>916.6035603957064</v>
      </c>
      <c r="D28" s="14">
        <v>901.1575493130432</v>
      </c>
      <c r="E28" s="14">
        <v>859.9281189523158</v>
      </c>
      <c r="F28" s="14">
        <v>1036.204969168079</v>
      </c>
      <c r="G28" s="14">
        <v>1066.9767889125287</v>
      </c>
      <c r="H28" s="14">
        <v>988.36440565913</v>
      </c>
      <c r="I28" s="14">
        <v>1016.4316709338526</v>
      </c>
      <c r="J28" s="14">
        <v>1040.2317502674505</v>
      </c>
      <c r="K28" s="14">
        <v>1124.71</v>
      </c>
      <c r="L28" s="15">
        <v>916.08</v>
      </c>
    </row>
    <row r="29" spans="1:12" ht="12.75">
      <c r="A29" s="45" t="s">
        <v>67</v>
      </c>
      <c r="B29" s="14">
        <v>195.61741973483348</v>
      </c>
      <c r="C29" s="14">
        <v>214.19470388133618</v>
      </c>
      <c r="D29" s="14">
        <v>246.07238589785197</v>
      </c>
      <c r="E29" s="14">
        <v>268.6103398122438</v>
      </c>
      <c r="F29" s="14">
        <v>285.5889317610857</v>
      </c>
      <c r="G29" s="14">
        <v>324.81699181421516</v>
      </c>
      <c r="H29" s="14">
        <v>347.03640931328357</v>
      </c>
      <c r="I29" s="14">
        <v>335.54505787746564</v>
      </c>
      <c r="J29" s="14">
        <v>353.8999675453464</v>
      </c>
      <c r="K29" s="14">
        <v>277.34</v>
      </c>
      <c r="L29" s="15">
        <v>284.51</v>
      </c>
    </row>
    <row r="30" spans="1:12" ht="12.75">
      <c r="A30" s="45" t="s">
        <v>68</v>
      </c>
      <c r="B30" s="14">
        <f>SUM(B31:B33)</f>
        <v>2880.1101054175238</v>
      </c>
      <c r="C30" s="14">
        <f aca="true" t="shared" si="4" ref="C30:J30">SUM(C31:C33)</f>
        <v>2773.80308439412</v>
      </c>
      <c r="D30" s="14">
        <f t="shared" si="4"/>
        <v>2631.7418532809247</v>
      </c>
      <c r="E30" s="14">
        <f t="shared" si="4"/>
        <v>2619.667520103855</v>
      </c>
      <c r="F30" s="14">
        <f t="shared" si="4"/>
        <v>2616.920894786821</v>
      </c>
      <c r="G30" s="14">
        <f t="shared" si="4"/>
        <v>2595.9515824648706</v>
      </c>
      <c r="H30" s="14">
        <f t="shared" si="4"/>
        <v>2609.1618285192267</v>
      </c>
      <c r="I30" s="14">
        <f t="shared" si="4"/>
        <v>2607.478994626952</v>
      </c>
      <c r="J30" s="14">
        <f t="shared" si="4"/>
        <v>2688.6697198081565</v>
      </c>
      <c r="K30" s="14">
        <f>SUM(K31:K33)</f>
        <v>2744.31</v>
      </c>
      <c r="L30" s="15">
        <f>SUM(L31:L33)</f>
        <v>2898.9500000000003</v>
      </c>
    </row>
    <row r="31" spans="1:12" ht="12.75">
      <c r="A31" s="45" t="s">
        <v>69</v>
      </c>
      <c r="B31" s="14">
        <v>2118.267161900641</v>
      </c>
      <c r="C31" s="14">
        <v>2039.5345762263655</v>
      </c>
      <c r="D31" s="14">
        <v>1938.3842390585746</v>
      </c>
      <c r="E31" s="14">
        <v>1978.8323536836033</v>
      </c>
      <c r="F31" s="14">
        <v>1914.7043621458536</v>
      </c>
      <c r="G31" s="14">
        <v>1880.146166143786</v>
      </c>
      <c r="H31" s="14">
        <v>1934.5377615905184</v>
      </c>
      <c r="I31" s="14">
        <v>1902.503816426863</v>
      </c>
      <c r="J31" s="14">
        <v>1981.5970093637684</v>
      </c>
      <c r="K31" s="14">
        <v>2045.1</v>
      </c>
      <c r="L31" s="15">
        <v>2099.57</v>
      </c>
    </row>
    <row r="32" spans="1:12" ht="12.75">
      <c r="A32" s="45" t="s">
        <v>70</v>
      </c>
      <c r="B32" s="14">
        <v>634.7288834397125</v>
      </c>
      <c r="C32" s="14">
        <v>607.8636423737574</v>
      </c>
      <c r="D32" s="14">
        <v>576.9235392400803</v>
      </c>
      <c r="E32" s="14">
        <v>511.6055437356508</v>
      </c>
      <c r="F32" s="14">
        <v>577.2661161395791</v>
      </c>
      <c r="G32" s="14">
        <v>595.0861250345581</v>
      </c>
      <c r="H32" s="14">
        <v>533.9932446239468</v>
      </c>
      <c r="I32" s="14">
        <v>562.5773803084394</v>
      </c>
      <c r="J32" s="14">
        <v>549.4512759486977</v>
      </c>
      <c r="K32" s="14">
        <v>546.92</v>
      </c>
      <c r="L32" s="15">
        <v>646.95</v>
      </c>
    </row>
    <row r="33" spans="1:12" ht="12.75">
      <c r="A33" s="45" t="s">
        <v>71</v>
      </c>
      <c r="B33" s="14">
        <v>127.11406007716994</v>
      </c>
      <c r="C33" s="14">
        <v>126.40486579399709</v>
      </c>
      <c r="D33" s="14">
        <v>116.43407498227015</v>
      </c>
      <c r="E33" s="14">
        <v>129.22962268460086</v>
      </c>
      <c r="F33" s="14">
        <v>124.95041650138835</v>
      </c>
      <c r="G33" s="14">
        <v>120.7192912865265</v>
      </c>
      <c r="H33" s="14">
        <v>140.63082230476124</v>
      </c>
      <c r="I33" s="14">
        <v>142.39779789164956</v>
      </c>
      <c r="J33" s="14">
        <v>157.62143449569075</v>
      </c>
      <c r="K33" s="14">
        <v>152.29</v>
      </c>
      <c r="L33" s="15">
        <v>152.43</v>
      </c>
    </row>
    <row r="34" spans="1:12" ht="12.7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</row>
    <row r="35" spans="1:12" ht="12.75">
      <c r="A35" s="45" t="s">
        <v>72</v>
      </c>
      <c r="B35" s="14">
        <v>340.130780233914</v>
      </c>
      <c r="C35" s="14">
        <v>344.0914500018031</v>
      </c>
      <c r="D35" s="14">
        <v>312.2558388325941</v>
      </c>
      <c r="E35" s="14">
        <v>273.1059103530346</v>
      </c>
      <c r="F35" s="14">
        <v>300.067313355691</v>
      </c>
      <c r="G35" s="14">
        <v>311.222098013054</v>
      </c>
      <c r="H35" s="14">
        <v>339.9504766025988</v>
      </c>
      <c r="I35" s="14">
        <v>355.60684192179633</v>
      </c>
      <c r="J35" s="14">
        <v>355.7871455531115</v>
      </c>
      <c r="K35" s="14">
        <v>375.67</v>
      </c>
      <c r="L35" s="15">
        <v>386</v>
      </c>
    </row>
    <row r="36" spans="1:12" ht="26.25" customHeight="1">
      <c r="A36" s="141" t="s">
        <v>73</v>
      </c>
      <c r="B36" s="14">
        <v>803.3127787193635</v>
      </c>
      <c r="C36" s="14">
        <v>743.4519731227387</v>
      </c>
      <c r="D36" s="14">
        <v>795.2592165206207</v>
      </c>
      <c r="E36" s="14">
        <v>786.4844397966176</v>
      </c>
      <c r="F36" s="14">
        <v>759.6191987306624</v>
      </c>
      <c r="G36" s="14">
        <v>737.4418520789009</v>
      </c>
      <c r="H36" s="14">
        <v>744.8343009628214</v>
      </c>
      <c r="I36" s="14">
        <v>755.1717091582225</v>
      </c>
      <c r="J36" s="14">
        <v>769.1752911903646</v>
      </c>
      <c r="K36" s="14">
        <v>759.74</v>
      </c>
      <c r="L36" s="15">
        <v>790.61</v>
      </c>
    </row>
    <row r="37" spans="1:12" ht="12.75">
      <c r="A37" s="4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</row>
    <row r="38" spans="1:12" ht="12.75">
      <c r="A38" s="82" t="s">
        <v>74</v>
      </c>
      <c r="B38" s="83">
        <f>SUM(B40:B49)</f>
        <v>9635.774644501342</v>
      </c>
      <c r="C38" s="83">
        <f aca="true" t="shared" si="5" ref="C38:J38">SUM(C40:C49)</f>
        <v>9620.484896565817</v>
      </c>
      <c r="D38" s="83">
        <f t="shared" si="5"/>
        <v>9567.07295084923</v>
      </c>
      <c r="E38" s="83">
        <f t="shared" si="5"/>
        <v>9161.66023583715</v>
      </c>
      <c r="F38" s="83">
        <f t="shared" si="5"/>
        <v>9408.159340329114</v>
      </c>
      <c r="G38" s="83">
        <f t="shared" si="5"/>
        <v>9703.803204596537</v>
      </c>
      <c r="H38" s="83">
        <f t="shared" si="5"/>
        <v>10061.79606457274</v>
      </c>
      <c r="I38" s="83">
        <f t="shared" si="5"/>
        <v>10369.333958385923</v>
      </c>
      <c r="J38" s="83">
        <f t="shared" si="5"/>
        <v>10307.273448487253</v>
      </c>
      <c r="K38" s="83">
        <f>SUM(K40:K49)</f>
        <v>10107.980000000001</v>
      </c>
      <c r="L38" s="84">
        <f>SUM(L40:L49)</f>
        <v>10728.449999999997</v>
      </c>
    </row>
    <row r="39" spans="1:12" ht="12.75">
      <c r="A39" s="4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</row>
    <row r="40" spans="1:12" ht="12.75">
      <c r="A40" s="45" t="s">
        <v>75</v>
      </c>
      <c r="B40" s="14">
        <v>566.1954731768298</v>
      </c>
      <c r="C40" s="14">
        <v>542.7379707427308</v>
      </c>
      <c r="D40" s="14">
        <v>514.3641892947725</v>
      </c>
      <c r="E40" s="14">
        <v>414.7404228721167</v>
      </c>
      <c r="F40" s="14">
        <v>443.3666294039162</v>
      </c>
      <c r="G40" s="14">
        <v>539.2641207793924</v>
      </c>
      <c r="H40" s="14">
        <v>548.6940006971741</v>
      </c>
      <c r="I40" s="14">
        <v>623.7303619294893</v>
      </c>
      <c r="J40" s="14">
        <v>678.3022610075367</v>
      </c>
      <c r="K40" s="14">
        <v>494.79</v>
      </c>
      <c r="L40" s="15">
        <v>524.25</v>
      </c>
    </row>
    <row r="41" spans="1:12" ht="12.75">
      <c r="A41" s="45" t="s">
        <v>76</v>
      </c>
      <c r="B41" s="14">
        <v>846.8861562871876</v>
      </c>
      <c r="C41" s="14">
        <v>851.5139494909429</v>
      </c>
      <c r="D41" s="14">
        <v>853.0164797519024</v>
      </c>
      <c r="E41" s="14">
        <v>798.5046818842933</v>
      </c>
      <c r="F41" s="14">
        <v>852.35536643708</v>
      </c>
      <c r="G41" s="14">
        <v>860.2887262149459</v>
      </c>
      <c r="H41" s="14">
        <v>874.4726118784033</v>
      </c>
      <c r="I41" s="14">
        <v>879.1004050821584</v>
      </c>
      <c r="J41" s="14">
        <v>885.4711333886266</v>
      </c>
      <c r="K41" s="14">
        <v>876.61</v>
      </c>
      <c r="L41" s="15">
        <v>894.49</v>
      </c>
    </row>
    <row r="42" spans="1:12" ht="12.75">
      <c r="A42" s="45" t="s">
        <v>77</v>
      </c>
      <c r="B42" s="14">
        <v>1006.6952748428353</v>
      </c>
      <c r="C42" s="14">
        <v>980.2507422499489</v>
      </c>
      <c r="D42" s="14">
        <v>902.7802819948795</v>
      </c>
      <c r="E42" s="14">
        <v>769.7763032947485</v>
      </c>
      <c r="F42" s="14">
        <v>950.9213515560203</v>
      </c>
      <c r="G42" s="14">
        <v>924.7172238048876</v>
      </c>
      <c r="H42" s="14">
        <v>1049.727741516714</v>
      </c>
      <c r="I42" s="14">
        <v>1001.7669755868883</v>
      </c>
      <c r="J42" s="14">
        <v>1002.5482913225874</v>
      </c>
      <c r="K42" s="14">
        <v>1121.91</v>
      </c>
      <c r="L42" s="15">
        <v>1127</v>
      </c>
    </row>
    <row r="43" spans="1:12" ht="12.75">
      <c r="A43" s="45" t="s">
        <v>78</v>
      </c>
      <c r="B43" s="14">
        <v>582.5730530212879</v>
      </c>
      <c r="C43" s="14">
        <v>553.6343201952087</v>
      </c>
      <c r="D43" s="14">
        <v>527.6405466806102</v>
      </c>
      <c r="E43" s="14">
        <v>500.6250525885592</v>
      </c>
      <c r="F43" s="14">
        <v>556.7836236221798</v>
      </c>
      <c r="G43" s="14">
        <v>584.3760893344391</v>
      </c>
      <c r="H43" s="14">
        <v>663.5173632396957</v>
      </c>
      <c r="I43" s="14">
        <v>730.0494031949803</v>
      </c>
      <c r="J43" s="14">
        <v>717.1877441611674</v>
      </c>
      <c r="K43" s="14">
        <v>733.79</v>
      </c>
      <c r="L43" s="15">
        <v>818.48</v>
      </c>
    </row>
    <row r="44" spans="1:12" ht="12.75">
      <c r="A44" s="45" t="s">
        <v>79</v>
      </c>
      <c r="B44" s="14">
        <v>321.10874713016716</v>
      </c>
      <c r="C44" s="14">
        <v>324.58259709350546</v>
      </c>
      <c r="D44" s="14">
        <v>331.5423172622697</v>
      </c>
      <c r="E44" s="14">
        <v>327.35927301575856</v>
      </c>
      <c r="F44" s="14">
        <v>330.8511533422283</v>
      </c>
      <c r="G44" s="14">
        <v>326.12719820177176</v>
      </c>
      <c r="H44" s="14">
        <v>340.7618429435169</v>
      </c>
      <c r="I44" s="14">
        <v>338.38784513120095</v>
      </c>
      <c r="J44" s="14">
        <v>353.244864351568</v>
      </c>
      <c r="K44" s="14">
        <v>353.69</v>
      </c>
      <c r="L44" s="15">
        <v>354.56</v>
      </c>
    </row>
    <row r="45" spans="1:12" ht="12.75">
      <c r="A45" s="45" t="s">
        <v>80</v>
      </c>
      <c r="B45" s="14">
        <v>4202.997848376666</v>
      </c>
      <c r="C45" s="14">
        <v>4231.065113651389</v>
      </c>
      <c r="D45" s="14">
        <v>4313.704278004158</v>
      </c>
      <c r="E45" s="14">
        <v>4274.758693640089</v>
      </c>
      <c r="F45" s="14">
        <v>4157.621434495691</v>
      </c>
      <c r="G45" s="14">
        <v>4310.879521113555</v>
      </c>
      <c r="H45" s="14">
        <v>4356.796845888476</v>
      </c>
      <c r="I45" s="14">
        <v>4514.502422078781</v>
      </c>
      <c r="J45" s="14">
        <v>4407.221761446275</v>
      </c>
      <c r="K45" s="14">
        <v>4181.35</v>
      </c>
      <c r="L45" s="15">
        <v>4629.91</v>
      </c>
    </row>
    <row r="46" spans="1:12" ht="12.75">
      <c r="A46" s="45" t="s">
        <v>81</v>
      </c>
      <c r="B46" s="14">
        <v>793.4561802074694</v>
      </c>
      <c r="C46" s="14">
        <v>818.3380813289579</v>
      </c>
      <c r="D46" s="14">
        <v>828.8557931556742</v>
      </c>
      <c r="E46" s="14">
        <v>807.219357397858</v>
      </c>
      <c r="F46" s="14">
        <v>811.7870493911747</v>
      </c>
      <c r="G46" s="14">
        <v>830.2982222061953</v>
      </c>
      <c r="H46" s="14">
        <v>854.879617275492</v>
      </c>
      <c r="I46" s="14">
        <v>882.9468825502146</v>
      </c>
      <c r="J46" s="14">
        <v>905.7252413063599</v>
      </c>
      <c r="K46" s="14">
        <v>960.2</v>
      </c>
      <c r="L46" s="15">
        <v>972.63</v>
      </c>
    </row>
    <row r="47" spans="1:12" ht="12.75">
      <c r="A47" s="45" t="s">
        <v>82</v>
      </c>
      <c r="B47" s="14">
        <v>241.04191458415974</v>
      </c>
      <c r="C47" s="14">
        <v>240.83757046866927</v>
      </c>
      <c r="D47" s="14">
        <v>249.78664070294377</v>
      </c>
      <c r="E47" s="14">
        <v>248.04370560023082</v>
      </c>
      <c r="F47" s="14">
        <v>248.92719339367494</v>
      </c>
      <c r="G47" s="14">
        <v>249.4620941665765</v>
      </c>
      <c r="H47" s="14">
        <v>248.6507278256584</v>
      </c>
      <c r="I47" s="14">
        <v>248.9812844830695</v>
      </c>
      <c r="J47" s="14">
        <v>249.14956787229696</v>
      </c>
      <c r="K47" s="14">
        <v>249.6</v>
      </c>
      <c r="L47" s="15">
        <v>251.27</v>
      </c>
    </row>
    <row r="48" spans="1:12" ht="12.75">
      <c r="A48" s="45" t="s">
        <v>83</v>
      </c>
      <c r="B48" s="14">
        <v>373.31866863798643</v>
      </c>
      <c r="C48" s="14">
        <v>379.08838484007066</v>
      </c>
      <c r="D48" s="14">
        <v>343.9411969757071</v>
      </c>
      <c r="E48" s="14">
        <v>312.52028415852294</v>
      </c>
      <c r="F48" s="14">
        <v>337.4562763694061</v>
      </c>
      <c r="G48" s="14">
        <v>350.5643503660164</v>
      </c>
      <c r="H48" s="14">
        <v>381.744858341447</v>
      </c>
      <c r="I48" s="14">
        <v>400.7668914451937</v>
      </c>
      <c r="J48" s="14">
        <v>355.8352265214622</v>
      </c>
      <c r="K48" s="14">
        <v>375.72</v>
      </c>
      <c r="L48" s="15">
        <v>386.06</v>
      </c>
    </row>
    <row r="49" spans="1:12" ht="12.75">
      <c r="A49" s="45" t="s">
        <v>84</v>
      </c>
      <c r="B49" s="14">
        <v>701.5013282367507</v>
      </c>
      <c r="C49" s="14">
        <v>698.4361665043933</v>
      </c>
      <c r="D49" s="14">
        <v>701.4412270263123</v>
      </c>
      <c r="E49" s="14">
        <v>708.1124613849723</v>
      </c>
      <c r="F49" s="14">
        <v>718.0892623177432</v>
      </c>
      <c r="G49" s="14">
        <v>727.8256584087603</v>
      </c>
      <c r="H49" s="14">
        <v>742.550454966163</v>
      </c>
      <c r="I49" s="14">
        <v>749.1014869039462</v>
      </c>
      <c r="J49" s="14">
        <v>752.5873571093722</v>
      </c>
      <c r="K49" s="14">
        <v>760.32</v>
      </c>
      <c r="L49" s="15">
        <v>769.8</v>
      </c>
    </row>
    <row r="50" spans="1:12" ht="12.75">
      <c r="A50" s="4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</row>
    <row r="51" spans="1:12" ht="12.75">
      <c r="A51" s="82" t="s">
        <v>85</v>
      </c>
      <c r="B51" s="83">
        <f>+B9-B38</f>
        <v>23960.615676799738</v>
      </c>
      <c r="C51" s="83">
        <f aca="true" t="shared" si="6" ref="C51:J51">+C9-C38</f>
        <v>23701.260923395</v>
      </c>
      <c r="D51" s="83">
        <f t="shared" si="6"/>
        <v>23169.882081425123</v>
      </c>
      <c r="E51" s="83">
        <f t="shared" si="6"/>
        <v>22476.488406476514</v>
      </c>
      <c r="F51" s="83">
        <f t="shared" si="6"/>
        <v>21851.411777433197</v>
      </c>
      <c r="G51" s="83">
        <f t="shared" si="6"/>
        <v>18825.77861118123</v>
      </c>
      <c r="H51" s="83">
        <f t="shared" si="6"/>
        <v>26142.007140023805</v>
      </c>
      <c r="I51" s="83">
        <f t="shared" si="6"/>
        <v>27837.095669106773</v>
      </c>
      <c r="J51" s="83">
        <f t="shared" si="6"/>
        <v>28748.061735963365</v>
      </c>
      <c r="K51" s="83">
        <f>+K9-K38</f>
        <v>26319.84999999999</v>
      </c>
      <c r="L51" s="84">
        <f>+L9-L38</f>
        <v>29907.010000000002</v>
      </c>
    </row>
    <row r="52" spans="1:12" ht="12.75">
      <c r="A52" s="4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6"/>
    </row>
    <row r="53" spans="1:12" ht="12.75">
      <c r="A53" s="45" t="s">
        <v>86</v>
      </c>
      <c r="B53" s="14">
        <v>2184.558797014172</v>
      </c>
      <c r="C53" s="14">
        <v>2195.857824576587</v>
      </c>
      <c r="D53" s="14">
        <v>2210.462418713113</v>
      </c>
      <c r="E53" s="14">
        <v>2219.357397857993</v>
      </c>
      <c r="F53" s="14">
        <v>2238.229177935644</v>
      </c>
      <c r="G53" s="14">
        <v>2276.994458668398</v>
      </c>
      <c r="H53" s="14">
        <v>2303.438991261284</v>
      </c>
      <c r="I53" s="14">
        <v>2329.2825117497864</v>
      </c>
      <c r="J53" s="14">
        <v>2361.7371653865107</v>
      </c>
      <c r="K53" s="14">
        <v>2403.84</v>
      </c>
      <c r="L53" s="15">
        <v>2451.51</v>
      </c>
    </row>
    <row r="54" spans="1:12" ht="12.75">
      <c r="A54" s="4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/>
    </row>
    <row r="55" spans="1:12" ht="12.75">
      <c r="A55" s="4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/>
    </row>
    <row r="56" spans="1:12" ht="12.75">
      <c r="A56" s="4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6"/>
    </row>
    <row r="57" spans="1:12" ht="13.5" thickBot="1">
      <c r="A57" s="86" t="s">
        <v>94</v>
      </c>
      <c r="B57" s="87">
        <f>+B51-B53</f>
        <v>21776.056879785567</v>
      </c>
      <c r="C57" s="87">
        <f aca="true" t="shared" si="7" ref="C57:J57">+C51-C53</f>
        <v>21505.403098818413</v>
      </c>
      <c r="D57" s="87">
        <f t="shared" si="7"/>
        <v>20959.41966271201</v>
      </c>
      <c r="E57" s="87">
        <f t="shared" si="7"/>
        <v>20257.131008618522</v>
      </c>
      <c r="F57" s="87">
        <f t="shared" si="7"/>
        <v>19613.18259949755</v>
      </c>
      <c r="G57" s="87">
        <f t="shared" si="7"/>
        <v>16548.78415251283</v>
      </c>
      <c r="H57" s="87">
        <f t="shared" si="7"/>
        <v>23838.56814876252</v>
      </c>
      <c r="I57" s="87">
        <f t="shared" si="7"/>
        <v>25507.813157356988</v>
      </c>
      <c r="J57" s="87">
        <f t="shared" si="7"/>
        <v>26386.324570576853</v>
      </c>
      <c r="K57" s="87">
        <f>+K51-K53</f>
        <v>23916.00999999999</v>
      </c>
      <c r="L57" s="88">
        <f>+L51-L53</f>
        <v>27455.5</v>
      </c>
    </row>
    <row r="58" ht="12.75">
      <c r="K58" s="24"/>
    </row>
    <row r="59" ht="12.75">
      <c r="A59" s="2" t="s">
        <v>91</v>
      </c>
    </row>
    <row r="60" ht="12.75">
      <c r="A60" s="2" t="s">
        <v>92</v>
      </c>
    </row>
    <row r="61" ht="12.75">
      <c r="A61" s="2" t="s">
        <v>93</v>
      </c>
    </row>
  </sheetData>
  <mergeCells count="4">
    <mergeCell ref="A3:L3"/>
    <mergeCell ref="A4:L4"/>
    <mergeCell ref="A5:L5"/>
    <mergeCell ref="A1:L1"/>
  </mergeCells>
  <printOptions/>
  <pageMargins left="0.11811023622047245" right="0.75" top="1" bottom="1" header="0" footer="0"/>
  <pageSetup horizontalDpi="300" verticalDpi="300" orientation="portrait" paperSize="9" scale="5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2004-02-06T07:57:30Z</cp:lastPrinted>
  <dcterms:created xsi:type="dcterms:W3CDTF">2002-08-05T11:35:54Z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