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'14.1'!$A$1:$I$52</definedName>
    <definedName name="DatosExternos_1" localSheetId="0">'14.1'!$B$9:$I$51</definedName>
    <definedName name="DatosExternos_2" localSheetId="0">'14.1'!$B$9:$I$51</definedName>
    <definedName name="DatosExternos95" localSheetId="0">'14.1'!$B$9:$I$51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<sst xmlns="http://schemas.openxmlformats.org/spreadsheetml/2006/main" count="66" uniqueCount="52">
  <si>
    <t>Arboles</t>
  </si>
  <si>
    <t>diseminados</t>
  </si>
  <si>
    <t>Total</t>
  </si>
  <si>
    <t>En producción</t>
  </si>
  <si>
    <t>(hectáreas)</t>
  </si>
  <si>
    <t>–</t>
  </si>
  <si>
    <t>Superficie en plantación regular (hectáreas)</t>
  </si>
  <si>
    <t>Arranques</t>
  </si>
  <si>
    <t>Plantaciones</t>
  </si>
  <si>
    <t>Cultivos</t>
  </si>
  <si>
    <t>en el año</t>
  </si>
  <si>
    <t>Secano</t>
  </si>
  <si>
    <t>Regadío</t>
  </si>
  <si>
    <t>(número)</t>
  </si>
  <si>
    <t>FRUTALES DE PEPITA</t>
  </si>
  <si>
    <t xml:space="preserve">    Manzano para sidra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</si>
  <si>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</si>
  <si>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</si>
  <si>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</si>
  <si>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</si>
  <si>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</si>
  <si>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</si>
  <si>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</si>
  <si>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</si>
  <si>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</si>
  <si>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</si>
  <si>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</si>
  <si>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</si>
  <si>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</si>
  <si>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</si>
  <si>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</si>
  <si>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</si>
  <si>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</si>
  <si>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</si>
  <si>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</si>
  <si>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</si>
  <si>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</si>
  <si>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</si>
  <si>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</si>
  <si>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</si>
  <si>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KIWI</t>
  </si>
  <si>
    <t xml:space="preserve">  PALMERA DATILERA</t>
  </si>
  <si>
    <t xml:space="preserve">  CHUMBERA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</si>
  <si>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</si>
  <si>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</si>
  <si>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</si>
  <si>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</si>
  <si>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</si>
  <si>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>FRUTALES DE FRUTO FRESCO NO CITRICOS</t>
  </si>
  <si>
    <t>14.1.  FRUTALES NO CITRICOS: Resumen nacional de la superficie, 2002</t>
  </si>
  <si>
    <t xml:space="preserve">  NÍSPERO</t>
  </si>
  <si>
    <t>TOTAL FRUTALES NO CÍTRICOS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</si>
</sst>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77" fontId="0" fillId="2" borderId="10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1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1" fontId="0" fillId="2" borderId="1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181" fontId="7" fillId="2" borderId="14" xfId="0" applyNumberFormat="1" applyFont="1" applyFill="1" applyBorder="1" applyAlignment="1">
      <alignment horizontal="right"/>
    </xf>
    <xf numFmtId="181" fontId="7" fillId="2" borderId="8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181" fontId="0" fillId="2" borderId="15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 quotePrefix="1">
      <alignment/>
    </xf>
    <xf numFmtId="0" fontId="3" fillId="2" borderId="0" xfId="0" applyFont="1" applyFill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  <sheetDataSet>
      <sheetData sheetId="3">
        <row r="86">
          <cell r="B86">
            <v>12165</v>
          </cell>
          <cell r="C86">
            <v>31040</v>
          </cell>
          <cell r="D86">
            <v>43205</v>
          </cell>
          <cell r="E86">
            <v>11797</v>
          </cell>
          <cell r="F86">
            <v>29539</v>
          </cell>
        </row>
      </sheetData>
      <sheetData sheetId="4">
        <row r="85">
          <cell r="B85">
            <v>7702</v>
          </cell>
          <cell r="E85">
            <v>3920</v>
          </cell>
        </row>
      </sheetData>
      <sheetData sheetId="5">
        <row r="85">
          <cell r="B85">
            <v>19095</v>
          </cell>
          <cell r="E85">
            <v>12488</v>
          </cell>
        </row>
      </sheetData>
      <sheetData sheetId="6">
        <row r="86">
          <cell r="B86">
            <v>1037</v>
          </cell>
          <cell r="C86">
            <v>35165</v>
          </cell>
          <cell r="D86">
            <v>36202</v>
          </cell>
          <cell r="E86">
            <v>1019</v>
          </cell>
          <cell r="F86">
            <v>32972</v>
          </cell>
          <cell r="G86">
            <v>1029647</v>
          </cell>
        </row>
      </sheetData>
      <sheetData sheetId="8">
        <row r="85">
          <cell r="E85">
            <v>18696</v>
          </cell>
          <cell r="F85">
            <v>876346</v>
          </cell>
        </row>
      </sheetData>
      <sheetData sheetId="9">
        <row r="86">
          <cell r="C86">
            <v>674</v>
          </cell>
          <cell r="D86">
            <v>746</v>
          </cell>
          <cell r="F86">
            <v>676</v>
          </cell>
        </row>
      </sheetData>
      <sheetData sheetId="14">
        <row r="86">
          <cell r="B86">
            <v>19717</v>
          </cell>
          <cell r="C86">
            <v>8944</v>
          </cell>
          <cell r="D86">
            <v>28661</v>
          </cell>
          <cell r="E86">
            <v>19280</v>
          </cell>
          <cell r="F86">
            <v>8321</v>
          </cell>
        </row>
      </sheetData>
      <sheetData sheetId="15">
        <row r="86">
          <cell r="B86">
            <v>5147</v>
          </cell>
          <cell r="C86">
            <v>72560</v>
          </cell>
          <cell r="D86">
            <v>77707</v>
          </cell>
          <cell r="E86">
            <v>4778</v>
          </cell>
          <cell r="F86">
            <v>66810</v>
          </cell>
          <cell r="G86">
            <v>768464</v>
          </cell>
        </row>
      </sheetData>
      <sheetData sheetId="16">
        <row r="85">
          <cell r="B85">
            <v>56825.06196944342</v>
          </cell>
          <cell r="D85">
            <v>20881.938030556583</v>
          </cell>
        </row>
      </sheetData>
      <sheetData sheetId="17">
        <row r="86">
          <cell r="B86">
            <v>4226</v>
          </cell>
          <cell r="C86">
            <v>15005</v>
          </cell>
          <cell r="D86">
            <v>19231</v>
          </cell>
          <cell r="E86">
            <v>3913</v>
          </cell>
          <cell r="F86">
            <v>13773</v>
          </cell>
        </row>
      </sheetData>
      <sheetData sheetId="18">
        <row r="86">
          <cell r="B86">
            <v>17597</v>
          </cell>
          <cell r="C86">
            <v>1653</v>
          </cell>
          <cell r="D86">
            <v>19250</v>
          </cell>
          <cell r="E86">
            <v>17558</v>
          </cell>
          <cell r="F86">
            <v>1623</v>
          </cell>
          <cell r="G86">
            <v>587597</v>
          </cell>
        </row>
      </sheetData>
      <sheetData sheetId="27">
        <row r="86">
          <cell r="B86">
            <v>610263</v>
          </cell>
          <cell r="C86">
            <v>38239</v>
          </cell>
          <cell r="D86">
            <v>648502</v>
          </cell>
          <cell r="E86">
            <v>566053</v>
          </cell>
          <cell r="F86">
            <v>36026</v>
          </cell>
          <cell r="G86">
            <v>2251628</v>
          </cell>
        </row>
      </sheetData>
      <sheetData sheetId="28">
        <row r="86">
          <cell r="B86">
            <v>3050</v>
          </cell>
          <cell r="C86">
            <v>2283</v>
          </cell>
          <cell r="D86">
            <v>5333</v>
          </cell>
          <cell r="E86">
            <v>1481</v>
          </cell>
          <cell r="F86">
            <v>1860</v>
          </cell>
          <cell r="G86">
            <v>417824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K51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7" customWidth="1"/>
    <col min="2" max="9" width="12.7109375" style="7" customWidth="1"/>
    <col min="10" max="16384" width="11.421875" style="7" customWidth="1"/>
  </cols>
  <sheetData>
    <row r="1" spans="1:9" s="9" customFormat="1" ht="18">
      <c r="A1" s="32" t="s">
        <v>48</v>
      </c>
      <c r="B1" s="32"/>
      <c r="C1" s="32"/>
      <c r="D1" s="32"/>
      <c r="E1" s="32"/>
      <c r="F1" s="32"/>
      <c r="G1" s="32"/>
      <c r="H1" s="32"/>
      <c r="I1" s="32"/>
    </row>
    <row r="3" spans="1:9" s="11" customFormat="1" ht="15">
      <c r="A3" s="28" t="s">
        <v>49</v>
      </c>
      <c r="B3" s="28"/>
      <c r="C3" s="28"/>
      <c r="D3" s="28"/>
      <c r="E3" s="28"/>
      <c r="F3" s="28"/>
      <c r="G3" s="28"/>
      <c r="H3" s="28"/>
      <c r="I3" s="28"/>
    </row>
    <row r="4" spans="1:9" s="11" customFormat="1" ht="1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8"/>
      <c r="B5" s="33" t="s">
        <v>6</v>
      </c>
      <c r="C5" s="34"/>
      <c r="D5" s="34"/>
      <c r="E5" s="34"/>
      <c r="F5" s="35"/>
      <c r="G5" s="4" t="s">
        <v>0</v>
      </c>
      <c r="H5" s="4" t="s">
        <v>7</v>
      </c>
      <c r="I5" s="4" t="s">
        <v>8</v>
      </c>
    </row>
    <row r="6" spans="1:9" ht="12.75">
      <c r="A6" s="3" t="s">
        <v>9</v>
      </c>
      <c r="B6" s="12"/>
      <c r="C6" s="13" t="s">
        <v>2</v>
      </c>
      <c r="D6" s="6"/>
      <c r="E6" s="33" t="s">
        <v>3</v>
      </c>
      <c r="F6" s="35"/>
      <c r="G6" s="2" t="s">
        <v>1</v>
      </c>
      <c r="H6" s="2" t="s">
        <v>10</v>
      </c>
      <c r="I6" s="2" t="s">
        <v>10</v>
      </c>
    </row>
    <row r="7" spans="1:9" ht="13.5" thickBot="1">
      <c r="A7" s="14"/>
      <c r="B7" s="15" t="s">
        <v>11</v>
      </c>
      <c r="C7" s="15" t="s">
        <v>12</v>
      </c>
      <c r="D7" s="15" t="s">
        <v>2</v>
      </c>
      <c r="E7" s="15" t="s">
        <v>11</v>
      </c>
      <c r="F7" s="15" t="s">
        <v>12</v>
      </c>
      <c r="G7" s="15" t="s">
        <v>13</v>
      </c>
      <c r="H7" s="15" t="s">
        <v>4</v>
      </c>
      <c r="I7" s="15" t="s">
        <v>4</v>
      </c>
    </row>
    <row r="8" spans="1:9" ht="12.75">
      <c r="A8" s="16" t="s">
        <v>14</v>
      </c>
      <c r="B8" s="17"/>
      <c r="C8" s="17"/>
      <c r="D8" s="17"/>
      <c r="E8" s="17"/>
      <c r="F8" s="17"/>
      <c r="G8" s="17"/>
      <c r="H8" s="17"/>
      <c r="I8" s="17"/>
    </row>
    <row r="9" spans="1:9" ht="12.75">
      <c r="A9" s="1" t="s">
        <v>15</v>
      </c>
      <c r="B9" s="18"/>
      <c r="C9" s="18"/>
      <c r="D9" s="18">
        <f>'[10]ANU Var Manzano1'!B$85</f>
        <v>7702</v>
      </c>
      <c r="E9" s="18"/>
      <c r="F9" s="18"/>
      <c r="G9" s="18">
        <v>354591</v>
      </c>
      <c r="H9" s="18"/>
      <c r="I9" s="18"/>
    </row>
    <row r="10" spans="1:9" ht="12.75">
      <c r="A10" s="1" t="s">
        <v>16</v>
      </c>
      <c r="B10" s="18"/>
      <c r="C10" s="18"/>
      <c r="D10" s="18">
        <f>'[10]ANU Var Manzano1'!E$85</f>
        <v>3920</v>
      </c>
      <c r="E10" s="18"/>
      <c r="F10" s="18"/>
      <c r="G10" s="18">
        <v>62083</v>
      </c>
      <c r="H10" s="18"/>
      <c r="I10" s="18"/>
    </row>
    <row r="11" spans="1:9" ht="12.75">
      <c r="A11" s="1" t="s">
        <v>17</v>
      </c>
      <c r="B11" s="18"/>
      <c r="C11" s="18"/>
      <c r="D11" s="18">
        <f>'[10]ANU Var Manzano2'!B$85</f>
        <v>19095</v>
      </c>
      <c r="E11" s="18"/>
      <c r="F11" s="18"/>
      <c r="G11" s="18">
        <v>203861</v>
      </c>
      <c r="H11" s="18"/>
      <c r="I11" s="18"/>
    </row>
    <row r="12" spans="1:9" ht="12.75">
      <c r="A12" s="1" t="s">
        <v>18</v>
      </c>
      <c r="B12" s="18"/>
      <c r="C12" s="18"/>
      <c r="D12" s="18">
        <f>'[10]ANU Var Manzano2'!E$85</f>
        <v>12488</v>
      </c>
      <c r="E12" s="18"/>
      <c r="F12" s="18"/>
      <c r="G12" s="18">
        <v>1434933</v>
      </c>
      <c r="H12" s="18"/>
      <c r="I12" s="18"/>
    </row>
    <row r="13" spans="1:11" ht="12.75">
      <c r="A13" s="1" t="s">
        <v>19</v>
      </c>
      <c r="B13" s="19">
        <f>'[10]ANU Manzano resu'!B86</f>
        <v>12165</v>
      </c>
      <c r="C13" s="19">
        <f>'[10]ANU Manzano resu'!C86</f>
        <v>31040</v>
      </c>
      <c r="D13" s="19">
        <f>'[10]ANU Manzano resu'!D86</f>
        <v>43205</v>
      </c>
      <c r="E13" s="19">
        <f>'[10]ANU Manzano resu'!E86</f>
        <v>11797</v>
      </c>
      <c r="F13" s="19">
        <f>'[10]ANU Manzano resu'!F86</f>
        <v>29539</v>
      </c>
      <c r="G13" s="19">
        <v>2055468</v>
      </c>
      <c r="H13" s="18">
        <f>3358+1000</f>
        <v>4358</v>
      </c>
      <c r="I13" s="18">
        <f>4437-2308</f>
        <v>2129</v>
      </c>
      <c r="J13" s="5"/>
      <c r="K13" s="20"/>
    </row>
    <row r="14" spans="1:11" ht="12.75">
      <c r="A14" s="1"/>
      <c r="B14" s="18"/>
      <c r="C14" s="18"/>
      <c r="D14" s="18"/>
      <c r="E14" s="18"/>
      <c r="F14" s="18"/>
      <c r="G14" s="18"/>
      <c r="H14" s="29"/>
      <c r="I14" s="30"/>
      <c r="J14" s="5"/>
      <c r="K14" s="20"/>
    </row>
    <row r="15" spans="1:10" ht="12.75">
      <c r="A15" s="1" t="s">
        <v>20</v>
      </c>
      <c r="B15" s="18"/>
      <c r="C15" s="18"/>
      <c r="D15" s="18">
        <v>3530</v>
      </c>
      <c r="E15" s="18"/>
      <c r="F15" s="18"/>
      <c r="G15" s="18">
        <v>17515</v>
      </c>
      <c r="H15" s="23"/>
      <c r="I15" s="18"/>
      <c r="J15" s="1"/>
    </row>
    <row r="16" spans="1:10" ht="12.75">
      <c r="A16" s="1" t="s">
        <v>21</v>
      </c>
      <c r="B16" s="18"/>
      <c r="C16" s="18"/>
      <c r="D16" s="18">
        <v>4662</v>
      </c>
      <c r="E16" s="18"/>
      <c r="F16" s="18"/>
      <c r="G16" s="18">
        <v>64530</v>
      </c>
      <c r="H16" s="23"/>
      <c r="I16" s="18"/>
      <c r="J16" s="1"/>
    </row>
    <row r="17" spans="1:10" ht="12.75">
      <c r="A17" s="1" t="s">
        <v>22</v>
      </c>
      <c r="B17" s="18"/>
      <c r="C17" s="18"/>
      <c r="D17" s="18">
        <v>9314</v>
      </c>
      <c r="E17" s="18"/>
      <c r="F17" s="18"/>
      <c r="G17" s="18">
        <v>71256</v>
      </c>
      <c r="H17" s="23"/>
      <c r="I17" s="18"/>
      <c r="J17" s="1"/>
    </row>
    <row r="18" spans="1:10" ht="12.75">
      <c r="A18" s="1" t="s">
        <v>18</v>
      </c>
      <c r="B18" s="18"/>
      <c r="C18" s="18"/>
      <c r="D18" s="18">
        <f>'[10]ANU Var Peral2'!E85</f>
        <v>18696</v>
      </c>
      <c r="E18" s="18"/>
      <c r="F18" s="18"/>
      <c r="G18" s="18">
        <f>'[10]ANU Var Peral2'!F85</f>
        <v>876346</v>
      </c>
      <c r="H18" s="23"/>
      <c r="I18" s="18"/>
      <c r="J18" s="1"/>
    </row>
    <row r="19" spans="1:11" ht="12.75">
      <c r="A19" s="1" t="s">
        <v>23</v>
      </c>
      <c r="B19" s="19">
        <f>'[10]ANU Pera resu'!B86</f>
        <v>1037</v>
      </c>
      <c r="C19" s="19">
        <f>'[10]ANU Pera resu'!C86</f>
        <v>35165</v>
      </c>
      <c r="D19" s="19">
        <f>'[10]ANU Pera resu'!D86</f>
        <v>36202</v>
      </c>
      <c r="E19" s="19">
        <f>'[10]ANU Pera resu'!E86</f>
        <v>1019</v>
      </c>
      <c r="F19" s="19">
        <f>'[10]ANU Pera resu'!F86</f>
        <v>32972</v>
      </c>
      <c r="G19" s="19">
        <f>'[10]ANU Pera resu'!G86</f>
        <v>1029647</v>
      </c>
      <c r="H19" s="21">
        <f>2598+1000</f>
        <v>3598</v>
      </c>
      <c r="I19" s="19">
        <f>2443-820</f>
        <v>1623</v>
      </c>
      <c r="J19" s="5"/>
      <c r="K19" s="20"/>
    </row>
    <row r="20" spans="1:11" ht="12.75">
      <c r="A20" s="1"/>
      <c r="B20" s="18"/>
      <c r="C20" s="18"/>
      <c r="D20" s="18"/>
      <c r="E20" s="18"/>
      <c r="F20" s="18"/>
      <c r="G20" s="18"/>
      <c r="H20" s="29"/>
      <c r="I20" s="30"/>
      <c r="J20" s="5"/>
      <c r="K20" s="20"/>
    </row>
    <row r="21" spans="1:11" ht="12.75">
      <c r="A21" s="1" t="s">
        <v>50</v>
      </c>
      <c r="B21" s="18">
        <v>28</v>
      </c>
      <c r="C21" s="18">
        <v>3083</v>
      </c>
      <c r="D21" s="18">
        <v>3111</v>
      </c>
      <c r="E21" s="18">
        <v>28</v>
      </c>
      <c r="F21" s="18">
        <v>3066</v>
      </c>
      <c r="G21" s="18">
        <v>118409</v>
      </c>
      <c r="H21" s="23">
        <v>13</v>
      </c>
      <c r="I21" s="18">
        <v>11</v>
      </c>
      <c r="J21" s="5"/>
      <c r="K21" s="20"/>
    </row>
    <row r="22" spans="1:11" ht="12.75">
      <c r="A22" s="1" t="s">
        <v>24</v>
      </c>
      <c r="B22" s="18">
        <v>72</v>
      </c>
      <c r="C22" s="18">
        <f>'[10]ANU Membrillero'!C86</f>
        <v>674</v>
      </c>
      <c r="D22" s="18">
        <f>'[10]ANU Membrillero'!D86</f>
        <v>746</v>
      </c>
      <c r="E22" s="18">
        <v>68</v>
      </c>
      <c r="F22" s="18">
        <f>'[10]ANU Membrillero'!F86</f>
        <v>676</v>
      </c>
      <c r="G22" s="18">
        <v>121816</v>
      </c>
      <c r="H22" s="23">
        <v>20</v>
      </c>
      <c r="I22" s="18">
        <f>437-262</f>
        <v>175</v>
      </c>
      <c r="J22" s="5"/>
      <c r="K22" s="20"/>
    </row>
    <row r="23" spans="1:11" ht="12.75">
      <c r="A23" s="6" t="s">
        <v>25</v>
      </c>
      <c r="B23" s="19">
        <v>4</v>
      </c>
      <c r="C23" s="19">
        <v>174</v>
      </c>
      <c r="D23" s="21">
        <v>178</v>
      </c>
      <c r="E23" s="19">
        <v>4</v>
      </c>
      <c r="F23" s="19">
        <v>174</v>
      </c>
      <c r="G23" s="19">
        <v>11041</v>
      </c>
      <c r="H23" s="21">
        <v>88</v>
      </c>
      <c r="I23" s="19" t="s">
        <v>5</v>
      </c>
      <c r="J23" s="5"/>
      <c r="K23" s="20"/>
    </row>
    <row r="24" spans="1:11" ht="12.75">
      <c r="A24" s="31" t="s">
        <v>26</v>
      </c>
      <c r="B24" s="18"/>
      <c r="C24" s="18"/>
      <c r="D24" s="18"/>
      <c r="E24" s="18"/>
      <c r="F24" s="18"/>
      <c r="G24" s="18"/>
      <c r="H24" s="29"/>
      <c r="I24" s="30"/>
      <c r="J24" s="5"/>
      <c r="K24" s="20"/>
    </row>
    <row r="25" spans="1:11" ht="12.75">
      <c r="A25" s="1"/>
      <c r="B25" s="18"/>
      <c r="C25" s="18"/>
      <c r="D25" s="18"/>
      <c r="E25" s="18"/>
      <c r="F25" s="18"/>
      <c r="G25" s="18"/>
      <c r="H25" s="23"/>
      <c r="I25" s="18"/>
      <c r="J25" s="5"/>
      <c r="K25" s="20"/>
    </row>
    <row r="26" spans="1:11" ht="12.75">
      <c r="A26" s="1" t="s">
        <v>27</v>
      </c>
      <c r="B26" s="18">
        <v>3955</v>
      </c>
      <c r="C26" s="18">
        <v>17106</v>
      </c>
      <c r="D26" s="18">
        <v>21061</v>
      </c>
      <c r="E26" s="18">
        <v>3507</v>
      </c>
      <c r="F26" s="18">
        <v>16478</v>
      </c>
      <c r="G26" s="18">
        <v>196181</v>
      </c>
      <c r="H26" s="23">
        <v>1466</v>
      </c>
      <c r="I26" s="18">
        <v>385</v>
      </c>
      <c r="J26" s="5"/>
      <c r="K26" s="20"/>
    </row>
    <row r="27" spans="1:11" ht="12.75">
      <c r="A27" s="1" t="s">
        <v>28</v>
      </c>
      <c r="B27" s="18">
        <f>'[10]ANU Cerez y guind'!B86</f>
        <v>19717</v>
      </c>
      <c r="C27" s="18">
        <f>'[10]ANU Cerez y guind'!C86</f>
        <v>8944</v>
      </c>
      <c r="D27" s="18">
        <f>'[10]ANU Cerez y guind'!D86</f>
        <v>28661</v>
      </c>
      <c r="E27" s="18">
        <f>'[10]ANU Cerez y guind'!E86</f>
        <v>19280</v>
      </c>
      <c r="F27" s="18">
        <f>'[10]ANU Cerez y guind'!F86</f>
        <v>8321</v>
      </c>
      <c r="G27" s="18">
        <v>549758</v>
      </c>
      <c r="H27" s="23">
        <v>1157</v>
      </c>
      <c r="I27" s="18">
        <f>799-250</f>
        <v>549</v>
      </c>
      <c r="J27" s="5"/>
      <c r="K27" s="20"/>
    </row>
    <row r="28" spans="1:11" ht="12.75">
      <c r="A28" s="1"/>
      <c r="B28" s="18"/>
      <c r="C28" s="18"/>
      <c r="D28" s="18"/>
      <c r="E28" s="18"/>
      <c r="F28" s="18"/>
      <c r="G28" s="18"/>
      <c r="H28" s="23"/>
      <c r="I28" s="18"/>
      <c r="J28" s="5"/>
      <c r="K28" s="20"/>
    </row>
    <row r="29" spans="1:11" ht="12.75">
      <c r="A29" s="22" t="s">
        <v>29</v>
      </c>
      <c r="B29" s="18"/>
      <c r="C29" s="18"/>
      <c r="D29" s="18">
        <f>'[10]ANU Var Melocoton'!B$85</f>
        <v>56825.06196944342</v>
      </c>
      <c r="E29" s="18"/>
      <c r="F29" s="18"/>
      <c r="G29" s="18"/>
      <c r="H29" s="23"/>
      <c r="I29" s="18"/>
      <c r="J29" s="5"/>
      <c r="K29" s="20"/>
    </row>
    <row r="30" spans="1:10" ht="12.75">
      <c r="A30" s="22" t="s">
        <v>30</v>
      </c>
      <c r="B30" s="18"/>
      <c r="C30" s="18"/>
      <c r="D30" s="18">
        <f>'[10]ANU Var Melocoton'!D$85</f>
        <v>20881.938030556583</v>
      </c>
      <c r="E30" s="18"/>
      <c r="F30" s="18"/>
      <c r="G30" s="23"/>
      <c r="H30" s="23"/>
      <c r="I30" s="18"/>
      <c r="J30" s="1"/>
    </row>
    <row r="31" spans="1:10" ht="12.75">
      <c r="A31" s="22" t="s">
        <v>31</v>
      </c>
      <c r="B31" s="19">
        <f>'[10]ANU Meloc + Necta'!B86</f>
        <v>5147</v>
      </c>
      <c r="C31" s="19">
        <f>'[10]ANU Meloc + Necta'!C86</f>
        <v>72560</v>
      </c>
      <c r="D31" s="19">
        <f>'[10]ANU Meloc + Necta'!D86</f>
        <v>77707</v>
      </c>
      <c r="E31" s="19">
        <f>'[10]ANU Meloc + Necta'!E86</f>
        <v>4778</v>
      </c>
      <c r="F31" s="19">
        <f>'[10]ANU Meloc + Necta'!F86</f>
        <v>66810</v>
      </c>
      <c r="G31" s="19">
        <f>'[10]ANU Meloc + Necta'!G86</f>
        <v>768464</v>
      </c>
      <c r="H31" s="21">
        <v>3532</v>
      </c>
      <c r="I31" s="19">
        <f>7588-1128</f>
        <v>6460</v>
      </c>
      <c r="J31" s="1"/>
    </row>
    <row r="32" spans="1:10" ht="12.75">
      <c r="A32" s="22"/>
      <c r="B32" s="18"/>
      <c r="C32" s="18"/>
      <c r="D32" s="23"/>
      <c r="E32" s="18"/>
      <c r="F32" s="18"/>
      <c r="G32" s="18"/>
      <c r="H32" s="29"/>
      <c r="I32" s="30"/>
      <c r="J32" s="1"/>
    </row>
    <row r="33" spans="1:11" ht="12.75">
      <c r="A33" s="24" t="s">
        <v>32</v>
      </c>
      <c r="B33" s="21">
        <f>'[10]ANU Ciruelo'!B86</f>
        <v>4226</v>
      </c>
      <c r="C33" s="21">
        <f>'[10]ANU Ciruelo'!C86</f>
        <v>15005</v>
      </c>
      <c r="D33" s="21">
        <f>'[10]ANU Ciruelo'!D86</f>
        <v>19231</v>
      </c>
      <c r="E33" s="21">
        <f>'[10]ANU Ciruelo'!E86</f>
        <v>3913</v>
      </c>
      <c r="F33" s="21">
        <f>'[10]ANU Ciruelo'!F86</f>
        <v>13773</v>
      </c>
      <c r="G33" s="19">
        <v>754971</v>
      </c>
      <c r="H33" s="21">
        <v>1688</v>
      </c>
      <c r="I33" s="19">
        <f>2399-376</f>
        <v>2023</v>
      </c>
      <c r="J33" s="5"/>
      <c r="K33" s="20"/>
    </row>
    <row r="34" spans="1:11" ht="12.75">
      <c r="A34" s="31" t="s">
        <v>33</v>
      </c>
      <c r="B34" s="18"/>
      <c r="C34" s="18"/>
      <c r="D34" s="18"/>
      <c r="E34" s="18"/>
      <c r="F34" s="18"/>
      <c r="G34" s="18"/>
      <c r="H34" s="29"/>
      <c r="I34" s="30"/>
      <c r="J34" s="5"/>
      <c r="K34" s="20"/>
    </row>
    <row r="35" spans="1:11" ht="12.75">
      <c r="A35" s="31" t="s">
        <v>34</v>
      </c>
      <c r="B35" s="18"/>
      <c r="C35" s="18"/>
      <c r="D35" s="18"/>
      <c r="E35" s="18"/>
      <c r="F35" s="18"/>
      <c r="G35" s="18"/>
      <c r="H35" s="23"/>
      <c r="I35" s="18"/>
      <c r="J35" s="5"/>
      <c r="K35" s="20"/>
    </row>
    <row r="36" spans="1:11" ht="12.75">
      <c r="A36" s="1"/>
      <c r="B36" s="18"/>
      <c r="C36" s="18"/>
      <c r="D36" s="18"/>
      <c r="E36" s="18"/>
      <c r="F36" s="18"/>
      <c r="G36" s="18"/>
      <c r="H36" s="23"/>
      <c r="I36" s="18"/>
      <c r="J36" s="5"/>
      <c r="K36" s="20"/>
    </row>
    <row r="37" spans="1:11" ht="12.75">
      <c r="A37" s="1" t="s">
        <v>35</v>
      </c>
      <c r="B37" s="18">
        <f>'[10]ANU Higuera'!B86</f>
        <v>17597</v>
      </c>
      <c r="C37" s="18">
        <f>'[10]ANU Higuera'!C86</f>
        <v>1653</v>
      </c>
      <c r="D37" s="18">
        <f>'[10]ANU Higuera'!D86</f>
        <v>19250</v>
      </c>
      <c r="E37" s="18">
        <f>'[10]ANU Higuera'!E86</f>
        <v>17558</v>
      </c>
      <c r="F37" s="18">
        <f>'[10]ANU Higuera'!F86</f>
        <v>1623</v>
      </c>
      <c r="G37" s="18">
        <f>'[10]ANU Higuera'!G86</f>
        <v>587597</v>
      </c>
      <c r="H37" s="23">
        <v>278</v>
      </c>
      <c r="I37" s="18">
        <f>451-339</f>
        <v>112</v>
      </c>
      <c r="J37" s="5"/>
      <c r="K37" s="20"/>
    </row>
    <row r="38" spans="1:11" ht="12.75">
      <c r="A38" s="1" t="s">
        <v>36</v>
      </c>
      <c r="B38" s="18">
        <v>2</v>
      </c>
      <c r="C38" s="18">
        <v>3239</v>
      </c>
      <c r="D38" s="18">
        <v>3241</v>
      </c>
      <c r="E38" s="18">
        <v>2</v>
      </c>
      <c r="F38" s="18">
        <v>3239</v>
      </c>
      <c r="G38" s="18">
        <v>27610</v>
      </c>
      <c r="H38" s="23">
        <v>13</v>
      </c>
      <c r="I38" s="18">
        <v>1</v>
      </c>
      <c r="J38" s="5"/>
      <c r="K38" s="20"/>
    </row>
    <row r="39" spans="1:11" ht="12.75">
      <c r="A39" s="1" t="s">
        <v>37</v>
      </c>
      <c r="B39" s="18">
        <v>45</v>
      </c>
      <c r="C39" s="18">
        <v>2882</v>
      </c>
      <c r="D39" s="18">
        <v>2927</v>
      </c>
      <c r="E39" s="18">
        <v>36</v>
      </c>
      <c r="F39" s="18">
        <v>2828</v>
      </c>
      <c r="G39" s="18">
        <v>97974</v>
      </c>
      <c r="H39" s="23">
        <v>30</v>
      </c>
      <c r="I39" s="18">
        <v>3</v>
      </c>
      <c r="J39" s="5"/>
      <c r="K39" s="20"/>
    </row>
    <row r="40" spans="1:11" ht="12.75">
      <c r="A40" s="1" t="s">
        <v>38</v>
      </c>
      <c r="B40" s="18" t="s">
        <v>5</v>
      </c>
      <c r="C40" s="18">
        <v>9033</v>
      </c>
      <c r="D40" s="18">
        <v>9033</v>
      </c>
      <c r="E40" s="18" t="s">
        <v>5</v>
      </c>
      <c r="F40" s="18">
        <v>8522</v>
      </c>
      <c r="G40" s="18">
        <v>60280</v>
      </c>
      <c r="H40" s="23">
        <v>12</v>
      </c>
      <c r="I40" s="18">
        <v>195</v>
      </c>
      <c r="J40" s="5"/>
      <c r="K40" s="20"/>
    </row>
    <row r="41" spans="1:11" ht="12.75">
      <c r="A41" s="1" t="s">
        <v>39</v>
      </c>
      <c r="B41" s="18" t="s">
        <v>5</v>
      </c>
      <c r="C41" s="18">
        <v>9179</v>
      </c>
      <c r="D41" s="18">
        <v>9179</v>
      </c>
      <c r="E41" s="18" t="s">
        <v>5</v>
      </c>
      <c r="F41" s="18">
        <v>9170</v>
      </c>
      <c r="G41" s="18">
        <v>5849</v>
      </c>
      <c r="H41" s="23">
        <v>20</v>
      </c>
      <c r="I41" s="18" t="s">
        <v>5</v>
      </c>
      <c r="J41" s="5"/>
      <c r="K41" s="20"/>
    </row>
    <row r="42" spans="1:11" ht="12.75">
      <c r="A42" s="1" t="s">
        <v>40</v>
      </c>
      <c r="B42" s="18">
        <v>633</v>
      </c>
      <c r="C42" s="18">
        <v>521</v>
      </c>
      <c r="D42" s="18">
        <v>1154</v>
      </c>
      <c r="E42" s="18">
        <v>628</v>
      </c>
      <c r="F42" s="18">
        <v>511</v>
      </c>
      <c r="G42" s="18">
        <v>106923</v>
      </c>
      <c r="H42" s="23">
        <v>9</v>
      </c>
      <c r="I42" s="18">
        <v>359</v>
      </c>
      <c r="J42" s="5"/>
      <c r="K42" s="20"/>
    </row>
    <row r="43" spans="1:11" ht="12.75">
      <c r="A43" s="1" t="s">
        <v>41</v>
      </c>
      <c r="B43" s="18" t="s">
        <v>5</v>
      </c>
      <c r="C43" s="18">
        <v>764</v>
      </c>
      <c r="D43" s="18">
        <v>764</v>
      </c>
      <c r="E43" s="18" t="s">
        <v>5</v>
      </c>
      <c r="F43" s="18">
        <v>754</v>
      </c>
      <c r="G43" s="18">
        <v>9168</v>
      </c>
      <c r="H43" s="23">
        <v>117</v>
      </c>
      <c r="I43" s="18" t="s">
        <v>5</v>
      </c>
      <c r="J43" s="5"/>
      <c r="K43" s="20"/>
    </row>
    <row r="44" spans="1:11" ht="12.75">
      <c r="A44" s="1" t="s">
        <v>42</v>
      </c>
      <c r="B44" s="18">
        <v>284</v>
      </c>
      <c r="C44" s="18">
        <v>72</v>
      </c>
      <c r="D44" s="18">
        <v>356</v>
      </c>
      <c r="E44" s="18">
        <v>284</v>
      </c>
      <c r="F44" s="18">
        <v>69</v>
      </c>
      <c r="G44" s="18">
        <v>249870</v>
      </c>
      <c r="H44" s="23">
        <v>5</v>
      </c>
      <c r="I44" s="18">
        <v>20</v>
      </c>
      <c r="J44" s="5"/>
      <c r="K44" s="20"/>
    </row>
    <row r="45" spans="1:11" ht="12.75">
      <c r="A45" s="24" t="s">
        <v>43</v>
      </c>
      <c r="B45" s="19">
        <v>95</v>
      </c>
      <c r="C45" s="19">
        <v>5498</v>
      </c>
      <c r="D45" s="21">
        <v>5593</v>
      </c>
      <c r="E45" s="19">
        <v>91</v>
      </c>
      <c r="F45" s="19">
        <v>4118</v>
      </c>
      <c r="G45" s="19">
        <v>137693</v>
      </c>
      <c r="H45" s="21">
        <v>29</v>
      </c>
      <c r="I45" s="19">
        <v>1598</v>
      </c>
      <c r="J45" s="5"/>
      <c r="K45" s="20"/>
    </row>
    <row r="46" spans="1:11" ht="12.75">
      <c r="A46" s="31" t="s">
        <v>44</v>
      </c>
      <c r="B46" s="18"/>
      <c r="C46" s="18"/>
      <c r="D46" s="18"/>
      <c r="E46" s="18"/>
      <c r="F46" s="18"/>
      <c r="G46" s="18"/>
      <c r="H46" s="29"/>
      <c r="I46" s="30"/>
      <c r="J46" s="5"/>
      <c r="K46" s="20"/>
    </row>
    <row r="47" spans="1:11" ht="12.75">
      <c r="A47" s="1"/>
      <c r="B47" s="18"/>
      <c r="C47" s="18"/>
      <c r="D47" s="18"/>
      <c r="E47" s="18"/>
      <c r="F47" s="18"/>
      <c r="G47" s="18"/>
      <c r="H47" s="23"/>
      <c r="I47" s="18"/>
      <c r="J47" s="5"/>
      <c r="K47" s="20"/>
    </row>
    <row r="48" spans="1:11" ht="12.75">
      <c r="A48" s="1" t="s">
        <v>45</v>
      </c>
      <c r="B48" s="18">
        <f>'[10]ANU Almed (casc)'!B86</f>
        <v>610263</v>
      </c>
      <c r="C48" s="18">
        <f>'[10]ANU Almed (casc)'!C86</f>
        <v>38239</v>
      </c>
      <c r="D48" s="18">
        <f>'[10]ANU Almed (casc)'!D86</f>
        <v>648502</v>
      </c>
      <c r="E48" s="18">
        <f>'[10]ANU Almed (casc)'!E86</f>
        <v>566053</v>
      </c>
      <c r="F48" s="18">
        <f>'[10]ANU Almed (casc)'!F86</f>
        <v>36026</v>
      </c>
      <c r="G48" s="18">
        <f>'[10]ANU Almed (casc)'!G86</f>
        <v>2251628</v>
      </c>
      <c r="H48" s="23">
        <v>16520</v>
      </c>
      <c r="I48" s="18">
        <f>6716-495</f>
        <v>6221</v>
      </c>
      <c r="J48" s="5"/>
      <c r="K48" s="20"/>
    </row>
    <row r="49" spans="1:11" ht="12.75">
      <c r="A49" s="1" t="s">
        <v>46</v>
      </c>
      <c r="B49" s="18">
        <f>'[10]ANU Nogal (casc)'!B86</f>
        <v>3050</v>
      </c>
      <c r="C49" s="18">
        <f>'[10]ANU Nogal (casc)'!C86</f>
        <v>2283</v>
      </c>
      <c r="D49" s="18">
        <f>'[10]ANU Nogal (casc)'!D86</f>
        <v>5333</v>
      </c>
      <c r="E49" s="18">
        <f>'[10]ANU Nogal (casc)'!E86</f>
        <v>1481</v>
      </c>
      <c r="F49" s="18">
        <f>'[10]ANU Nogal (casc)'!F86</f>
        <v>1860</v>
      </c>
      <c r="G49" s="18">
        <f>'[10]ANU Nogal (casc)'!G86</f>
        <v>417824</v>
      </c>
      <c r="H49" s="23">
        <v>466</v>
      </c>
      <c r="I49" s="18">
        <f>1853-341</f>
        <v>1512</v>
      </c>
      <c r="J49" s="5"/>
      <c r="K49" s="20"/>
    </row>
    <row r="50" spans="1:11" ht="12.75">
      <c r="A50" s="1" t="s">
        <v>47</v>
      </c>
      <c r="B50" s="18">
        <v>8628</v>
      </c>
      <c r="C50" s="19">
        <v>13769</v>
      </c>
      <c r="D50" s="21">
        <v>22397</v>
      </c>
      <c r="E50" s="19">
        <v>7510</v>
      </c>
      <c r="F50" s="19">
        <v>11500</v>
      </c>
      <c r="G50" s="19">
        <v>192066</v>
      </c>
      <c r="H50" s="21">
        <v>152</v>
      </c>
      <c r="I50" s="19">
        <v>15</v>
      </c>
      <c r="J50" s="5"/>
      <c r="K50" s="20"/>
    </row>
    <row r="51" spans="1:10" ht="13.5" thickBot="1">
      <c r="A51" s="25" t="s">
        <v>51</v>
      </c>
      <c r="B51" s="26">
        <f>SUM(B13:B50)</f>
        <v>686948</v>
      </c>
      <c r="C51" s="26">
        <f>SUM(C13:C50)</f>
        <v>270883</v>
      </c>
      <c r="D51" s="27">
        <f>SUM(D13,D19:D27,D31:D50)</f>
        <v>957831</v>
      </c>
      <c r="E51" s="26">
        <f>SUM(E13:E50)</f>
        <v>638037</v>
      </c>
      <c r="F51" s="26">
        <f>SUM(F13:F50)</f>
        <v>252029</v>
      </c>
      <c r="G51" s="27">
        <f>SUM(G13,G19:G50)</f>
        <v>9750237</v>
      </c>
      <c r="H51" s="26">
        <f>SUM(H13:H50)</f>
        <v>33571</v>
      </c>
      <c r="I51" s="26">
        <f>SUM(I13:I50)</f>
        <v>23391</v>
      </c>
      <c r="J51" s="1"/>
    </row>
  </sheetData>
  <mergeCells count="3">
    <mergeCell ref="A1:I1"/>
    <mergeCell ref="B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