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  <sheet name="18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>#REF!</definedName>
    <definedName name="\C" localSheetId="10">#REF!</definedName>
    <definedName name="\C" localSheetId="7">#REF!</definedName>
    <definedName name="\C">#REF!</definedName>
    <definedName name="\D">'[3]19.11-12'!$B$51</definedName>
    <definedName name="\G" localSheetId="10">#REF!</definedName>
    <definedName name="\G" localSheetId="7">#REF!</definedName>
    <definedName name="\G">#REF!</definedName>
    <definedName name="\I" localSheetId="10">#REF!</definedName>
    <definedName name="\I">#REF!</definedName>
    <definedName name="\L">'[3]19.11-12'!$B$53</definedName>
    <definedName name="\N" localSheetId="10">#REF!</definedName>
    <definedName name="\N" localSheetId="7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7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7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7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7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10">#REF!</definedName>
    <definedName name="A_impresión_IM">#REF!</definedName>
    <definedName name="alk">'[7]19.11-12'!$B$53</definedName>
    <definedName name="_xlnm.Print_Area" localSheetId="0">'18.1'!$A$1:$F$76</definedName>
    <definedName name="_xlnm.Print_Area" localSheetId="9">'18.10'!$A$1:$D$11</definedName>
    <definedName name="_xlnm.Print_Area" localSheetId="10">'18.11'!$A$1:$M$42</definedName>
    <definedName name="_xlnm.Print_Area" localSheetId="1">'18.2'!$A$1:$M$38</definedName>
    <definedName name="_xlnm.Print_Area" localSheetId="2">'18.3'!$A$1:$B$15</definedName>
    <definedName name="_xlnm.Print_Area" localSheetId="3">'18.4'!$A$1:$B$14</definedName>
    <definedName name="_xlnm.Print_Area" localSheetId="4">'18.5'!$A$1:$C$59</definedName>
    <definedName name="_xlnm.Print_Area" localSheetId="5">'18.6'!$A$1:$B$32</definedName>
    <definedName name="_xlnm.Print_Area" localSheetId="6">'18.7'!$A$1:$L$40</definedName>
    <definedName name="_xlnm.Print_Area" localSheetId="7">'18.8'!$A$1:$E$54</definedName>
    <definedName name="_xlnm.Print_Area" localSheetId="8">'18.9'!$A$1:$I$36</definedName>
    <definedName name="balan.xls" hidden="1">'[8]7.24'!$D$6:$D$27</definedName>
    <definedName name="GUION" localSheetId="10">#REF!</definedName>
    <definedName name="GUION">#REF!</definedName>
    <definedName name="Imprimir_área_IM" localSheetId="10">#REF!</definedName>
    <definedName name="Imprimir_área_IM" localSheetId="7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10">#REF!</definedName>
    <definedName name="RUTINA">#REF!</definedName>
  </definedNames>
  <calcPr fullCalcOnLoad="1"/>
</workbook>
</file>

<file path=xl/comments1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<sst xmlns="http://schemas.openxmlformats.org/spreadsheetml/2006/main" count="256" uniqueCount="185">
  <si>
    <t>Grupos de especies</t>
  </si>
  <si>
    <t>Coníferas</t>
  </si>
  <si>
    <t>Frondosas</t>
  </si>
  <si>
    <t>TOTAL</t>
  </si>
  <si>
    <t>Fuente de información: Anuario de Estadística Forestal, 2006</t>
  </si>
  <si>
    <t>Total</t>
  </si>
  <si>
    <t xml:space="preserve">Fagus sylvatica </t>
  </si>
  <si>
    <t xml:space="preserve">Castanea sativa </t>
  </si>
  <si>
    <t>Años</t>
  </si>
  <si>
    <t xml:space="preserve">  Traviesas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</si>
  <si>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</si>
  <si>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</si>
  <si>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</si>
  <si>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</si>
  <si>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</si>
  <si>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empresas</t>
  </si>
  <si>
    <t>Otros de propiedad privada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</si>
  <si>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</si>
  <si>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</si>
  <si>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</si>
  <si>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</si>
  <si>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</si>
  <si>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</si>
  <si>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</si>
  <si>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</si>
  <si>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</si>
  <si>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</si>
  <si>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</si>
  <si>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</si>
  <si>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</si>
  <si>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</si>
  <si>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</si>
  <si>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>Propiedad privada</t>
  </si>
  <si>
    <t xml:space="preserve"> </t>
  </si>
  <si>
    <t xml:space="preserve">  Productos</t>
  </si>
  <si>
    <t>Importaciones</t>
  </si>
  <si>
    <t>Exportaciones</t>
  </si>
  <si>
    <t>Cantidad</t>
  </si>
  <si>
    <t xml:space="preserve">Valor </t>
  </si>
  <si>
    <t xml:space="preserve">    Leña</t>
  </si>
  <si>
    <t xml:space="preserve">    Carbón 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</si>
  <si>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</si>
  <si>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</si>
  <si>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</si>
  <si>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</si>
  <si>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</si>
  <si>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</si>
  <si>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</si>
  <si>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</si>
  <si>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</si>
  <si>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</si>
  <si>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</si>
  <si>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</si>
  <si>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</si>
  <si>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</si>
  <si>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</si>
  <si>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</si>
  <si>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</si>
  <si>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</si>
  <si>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</si>
  <si>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</si>
  <si>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</si>
  <si>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</si>
  <si>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</si>
  <si>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</si>
  <si>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</si>
  <si>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</si>
  <si>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</si>
  <si>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</si>
  <si>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   Para periódicos</t>
  </si>
  <si>
    <t xml:space="preserve">    Otros</t>
  </si>
  <si>
    <t xml:space="preserve"> VALOR TOTAL</t>
  </si>
  <si>
    <t>Toneladas</t>
  </si>
  <si>
    <t xml:space="preserve">TOTAL LEÑA </t>
  </si>
  <si>
    <t>Grupos de Especies</t>
  </si>
  <si>
    <t xml:space="preserve">Extracción de leñas </t>
  </si>
  <si>
    <t>Variedad de la especie</t>
  </si>
  <si>
    <t>Volumen cortado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</si>
  <si>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</si>
  <si>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</si>
  <si>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</si>
  <si>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</si>
  <si>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MADERA Y LEÑA</t>
  </si>
  <si>
    <t xml:space="preserve">MADERA Y LEÑA </t>
  </si>
  <si>
    <t>Valor  en cargadero  (miles de euros)</t>
  </si>
  <si>
    <t>De Particulares. Consorciados o conveniados</t>
  </si>
  <si>
    <t>Montes vecinales en mano común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</si>
  <si>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</si>
  <si>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</si>
  <si>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</si>
  <si>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</si>
  <si>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No consorciados</t>
  </si>
  <si>
    <t>De sociedades vecinales. Consorciados</t>
  </si>
  <si>
    <t>Otros consorciados</t>
  </si>
  <si>
    <t>De entidades locales. Consorciados o conveniados</t>
  </si>
  <si>
    <t>De Particulares consorciados o conveniados</t>
  </si>
  <si>
    <t>De Particulares no consorciados</t>
  </si>
  <si>
    <t>De empresas no consorciados</t>
  </si>
  <si>
    <t>18.1. Serie histórica de las cortas de madera según grupos de especies y valor</t>
  </si>
  <si>
    <t>18.5. Serie histórica de producción y valor en cargadero de la leña</t>
  </si>
  <si>
    <t xml:space="preserve"> LEÑA Y CARBÓN VEGETAL</t>
  </si>
  <si>
    <t xml:space="preserve"> MADERA PARA TRITURACIÓN</t>
  </si>
  <si>
    <t xml:space="preserve"> PAPEL Y CARTÓN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</si>
  <si>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</si>
  <si>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18.3. Cortas de coníferas según variedad de la especie </t>
  </si>
  <si>
    <t xml:space="preserve">18.4. Cortas de frondosas según variedad de la especie </t>
  </si>
  <si>
    <t xml:space="preserve">18.6. Resumen nacional de la extracción de leña </t>
  </si>
  <si>
    <t>según grupos de especies, 2007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</si>
  <si>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</si>
  <si>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</si>
  <si>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</si>
  <si>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</si>
  <si>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</si>
  <si>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</si>
  <si>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</si>
  <si>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</si>
  <si>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</si>
  <si>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</si>
  <si>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</si>
  <si>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</si>
  <si>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Quema y carboneo</t>
  </si>
  <si>
    <t>Pelets, astillas y briquetas</t>
  </si>
  <si>
    <t xml:space="preserve">  –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</si>
  <si>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</si>
  <si>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</si>
  <si>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</si>
  <si>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</si>
  <si>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</si>
  <si>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</si>
  <si>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</si>
  <si>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</si>
  <si>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</si>
  <si>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</si>
  <si>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</si>
  <si>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</si>
  <si>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</si>
  <si>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</si>
  <si>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</si>
  <si>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</si>
  <si>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</si>
  <si>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</si>
  <si>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</si>
  <si>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</si>
  <si>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</si>
  <si>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</si>
  <si>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</si>
  <si>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</si>
  <si>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</si>
  <si>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</si>
  <si>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</si>
  <si>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</si>
  <si>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</si>
  <si>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</si>
  <si>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</si>
  <si>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</si>
  <si>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</si>
  <si>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</si>
  <si>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</si>
  <si>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</si>
  <si>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</si>
  <si>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</si>
  <si>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</si>
  <si>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</si>
  <si>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</si>
  <si>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</si>
  <si>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</si>
  <si>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</si>
  <si>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</si>
  <si>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y volumen cortado,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</si>
  <si>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</si>
  <si>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18.10. Destino de la leña recogida según grupos de especies y producto, 2007</t>
  </si>
  <si>
    <t>18.9. Destino de la madera según grupos de especie y productos, 2007</t>
  </si>
  <si>
    <t>18.8. Madera, leña, pasta  y papel: Comercio exterior de España, 2007</t>
  </si>
  <si>
    <t>Los valores económicos de los tres últimos años se han obtenido a partir de las Cuentas Económicas de la Selvicultura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</si>
  <si>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</si>
  <si>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</si>
  <si>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</si>
  <si>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</si>
  <si>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</si>
  <si>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</si>
  <si>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18.7. Extracción de leña según propiedad del monte, 2007 (toneladas)</t>
  </si>
  <si>
    <t xml:space="preserve"> (toneladas)</t>
  </si>
  <si>
    <t xml:space="preserve"> (miles de euros)</t>
  </si>
  <si>
    <t>Otros (toneladas)</t>
  </si>
  <si>
    <t>Biomasa (toneladas)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</si>
</sst>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188" fontId="0" fillId="2" borderId="0" xfId="0" applyNumberFormat="1" applyFill="1" applyAlignment="1">
      <alignment/>
    </xf>
    <xf numFmtId="3" fontId="0" fillId="2" borderId="0" xfId="24" applyNumberFormat="1" applyFont="1" applyFill="1" applyProtection="1">
      <alignment/>
      <protection/>
    </xf>
    <xf numFmtId="0" fontId="6" fillId="2" borderId="0" xfId="0" applyFont="1" applyFill="1" applyAlignment="1">
      <alignment horizontal="center" wrapText="1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88" fontId="0" fillId="2" borderId="0" xfId="23" applyNumberFormat="1" applyFont="1" applyFill="1" applyBorder="1" applyAlignment="1" applyProtection="1">
      <alignment horizontal="right"/>
      <protection/>
    </xf>
    <xf numFmtId="0" fontId="5" fillId="0" borderId="0" xfId="25" applyFont="1" applyFill="1" applyAlignment="1">
      <alignment horizontal="center"/>
      <protection/>
    </xf>
    <xf numFmtId="37" fontId="13" fillId="0" borderId="0" xfId="22" applyFont="1" applyFill="1">
      <alignment/>
      <protection/>
    </xf>
    <xf numFmtId="37" fontId="13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 vertical="justify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8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3" fontId="20" fillId="2" borderId="0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/>
    </xf>
    <xf numFmtId="0" fontId="0" fillId="2" borderId="0" xfId="25" applyFont="1" applyFill="1" applyBorder="1">
      <alignment/>
      <protection/>
    </xf>
    <xf numFmtId="0" fontId="0" fillId="2" borderId="2" xfId="0" applyBorder="1" applyAlignment="1">
      <alignment/>
    </xf>
    <xf numFmtId="0" fontId="0" fillId="2" borderId="0" xfId="0" applyAlignment="1">
      <alignment/>
    </xf>
    <xf numFmtId="0" fontId="0" fillId="2" borderId="2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 horizontal="center"/>
    </xf>
    <xf numFmtId="3" fontId="0" fillId="2" borderId="0" xfId="0" applyNumberFormat="1" applyBorder="1" applyAlignment="1">
      <alignment/>
    </xf>
    <xf numFmtId="3" fontId="23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2" xfId="0" applyNumberFormat="1" applyBorder="1" applyAlignment="1">
      <alignment/>
    </xf>
    <xf numFmtId="0" fontId="0" fillId="2" borderId="4" xfId="0" applyBorder="1" applyAlignment="1">
      <alignment horizontal="center"/>
    </xf>
    <xf numFmtId="0" fontId="0" fillId="2" borderId="3" xfId="0" applyBorder="1" applyAlignment="1">
      <alignment horizontal="right"/>
    </xf>
    <xf numFmtId="3" fontId="0" fillId="2" borderId="5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3" xfId="0" applyNumberForma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24" fillId="2" borderId="5" xfId="0" applyFont="1" applyBorder="1" applyAlignment="1">
      <alignment/>
    </xf>
    <xf numFmtId="0" fontId="0" fillId="2" borderId="0" xfId="0" applyAlignment="1">
      <alignment horizontal="right"/>
    </xf>
    <xf numFmtId="0" fontId="0" fillId="2" borderId="6" xfId="0" applyBorder="1" applyAlignment="1">
      <alignment/>
    </xf>
    <xf numFmtId="3" fontId="0" fillId="2" borderId="0" xfId="0" applyNumberFormat="1" applyAlignment="1">
      <alignment horizontal="center"/>
    </xf>
    <xf numFmtId="3" fontId="0" fillId="2" borderId="6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3" xfId="0" applyNumberFormat="1" applyFont="1" applyBorder="1" applyAlignment="1">
      <alignment horizontal="right"/>
    </xf>
    <xf numFmtId="0" fontId="0" fillId="2" borderId="7" xfId="0" applyBorder="1" applyAlignment="1">
      <alignment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3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3" fontId="0" fillId="2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2" xfId="0" applyNumberFormat="1" applyBorder="1" applyAlignment="1">
      <alignment/>
    </xf>
    <xf numFmtId="0" fontId="0" fillId="2" borderId="10" xfId="0" applyBorder="1" applyAlignment="1">
      <alignment/>
    </xf>
    <xf numFmtId="0" fontId="0" fillId="2" borderId="12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12" xfId="0" applyNumberFormat="1" applyBorder="1" applyAlignment="1">
      <alignment horizontal="center"/>
    </xf>
    <xf numFmtId="0" fontId="0" fillId="2" borderId="13" xfId="24" applyFont="1" applyFill="1" applyBorder="1" applyAlignment="1" applyProtection="1">
      <alignment horizontal="left" vertical="center" wrapTex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 vertical="center" wrapText="1"/>
      <protection/>
    </xf>
    <xf numFmtId="219" fontId="0" fillId="2" borderId="17" xfId="0" applyNumberFormat="1" applyFont="1" applyFill="1" applyBorder="1" applyAlignment="1" applyProtection="1">
      <alignment horizontal="right"/>
      <protection/>
    </xf>
    <xf numFmtId="219" fontId="8" fillId="2" borderId="17" xfId="0" applyNumberFormat="1" applyFont="1" applyFill="1" applyBorder="1" applyAlignment="1" applyProtection="1">
      <alignment horizontal="right"/>
      <protection/>
    </xf>
    <xf numFmtId="219" fontId="0" fillId="2" borderId="18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/>
      <protection/>
    </xf>
    <xf numFmtId="0" fontId="0" fillId="2" borderId="19" xfId="24" applyFont="1" applyFill="1" applyBorder="1" applyAlignment="1" applyProtection="1">
      <alignment horizontal="left"/>
      <protection/>
    </xf>
    <xf numFmtId="219" fontId="0" fillId="2" borderId="20" xfId="0" applyNumberFormat="1" applyFont="1" applyFill="1" applyBorder="1" applyAlignment="1" applyProtection="1">
      <alignment horizontal="right"/>
      <protection/>
    </xf>
    <xf numFmtId="219" fontId="8" fillId="2" borderId="20" xfId="0" applyNumberFormat="1" applyFont="1" applyFill="1" applyBorder="1" applyAlignment="1" applyProtection="1">
      <alignment horizontal="right"/>
      <protection/>
    </xf>
    <xf numFmtId="219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13" xfId="24" applyFont="1" applyFill="1" applyBorder="1" applyAlignment="1" applyProtection="1">
      <alignment wrapText="1"/>
      <protection/>
    </xf>
    <xf numFmtId="0" fontId="0" fillId="2" borderId="16" xfId="24" applyFont="1" applyFill="1" applyBorder="1" applyAlignment="1" applyProtection="1">
      <alignment wrapText="1"/>
      <protection/>
    </xf>
    <xf numFmtId="0" fontId="8" fillId="2" borderId="19" xfId="24" applyFont="1" applyFill="1" applyBorder="1" applyProtection="1">
      <alignment/>
      <protection/>
    </xf>
    <xf numFmtId="219" fontId="8" fillId="2" borderId="21" xfId="0" applyNumberFormat="1" applyFont="1" applyFill="1" applyBorder="1" applyAlignment="1" applyProtection="1">
      <alignment horizontal="right"/>
      <protection/>
    </xf>
    <xf numFmtId="0" fontId="0" fillId="3" borderId="24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Protection="1">
      <alignment/>
      <protection/>
    </xf>
    <xf numFmtId="0" fontId="0" fillId="2" borderId="16" xfId="24" applyFont="1" applyFill="1" applyBorder="1" applyProtection="1">
      <alignment/>
      <protection/>
    </xf>
    <xf numFmtId="0" fontId="0" fillId="2" borderId="19" xfId="24" applyFont="1" applyFill="1" applyBorder="1" applyProtection="1">
      <alignment/>
      <protection/>
    </xf>
    <xf numFmtId="188" fontId="0" fillId="2" borderId="14" xfId="23" applyNumberFormat="1" applyFont="1" applyFill="1" applyBorder="1" applyAlignment="1" applyProtection="1">
      <alignment horizontal="right"/>
      <protection/>
    </xf>
    <xf numFmtId="188" fontId="0" fillId="2" borderId="15" xfId="23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15" xfId="24" applyFont="1" applyFill="1" applyBorder="1" applyAlignment="1" applyProtection="1">
      <alignment vertical="center" wrapText="1"/>
      <protection/>
    </xf>
    <xf numFmtId="37" fontId="15" fillId="0" borderId="23" xfId="22" applyFont="1" applyBorder="1">
      <alignment/>
      <protection/>
    </xf>
    <xf numFmtId="37" fontId="8" fillId="0" borderId="13" xfId="22" applyFont="1" applyBorder="1">
      <alignment/>
      <protection/>
    </xf>
    <xf numFmtId="219" fontId="8" fillId="2" borderId="15" xfId="0" applyNumberFormat="1" applyFont="1" applyFill="1" applyBorder="1" applyAlignment="1" applyProtection="1">
      <alignment horizontal="right"/>
      <protection/>
    </xf>
    <xf numFmtId="37" fontId="0" fillId="0" borderId="16" xfId="22" applyFont="1" applyBorder="1">
      <alignment/>
      <protection/>
    </xf>
    <xf numFmtId="37" fontId="8" fillId="0" borderId="16" xfId="22" applyFont="1" applyBorder="1">
      <alignment/>
      <protection/>
    </xf>
    <xf numFmtId="219" fontId="8" fillId="2" borderId="18" xfId="0" applyNumberFormat="1" applyFont="1" applyFill="1" applyBorder="1" applyAlignment="1" applyProtection="1">
      <alignment horizontal="right"/>
      <protection/>
    </xf>
    <xf numFmtId="37" fontId="8" fillId="0" borderId="19" xfId="22" applyFont="1" applyBorder="1">
      <alignment/>
      <protection/>
    </xf>
    <xf numFmtId="37" fontId="0" fillId="3" borderId="25" xfId="22" applyFont="1" applyFill="1" applyBorder="1" applyAlignment="1">
      <alignment horizontal="center" vertical="justify" wrapText="1" shrinkToFit="1"/>
      <protection/>
    </xf>
    <xf numFmtId="37" fontId="0" fillId="3" borderId="25" xfId="22" applyFont="1" applyFill="1" applyBorder="1" applyAlignment="1">
      <alignment horizontal="center" vertical="justify"/>
      <protection/>
    </xf>
    <xf numFmtId="37" fontId="0" fillId="3" borderId="26" xfId="22" applyFont="1" applyFill="1" applyBorder="1" applyAlignment="1">
      <alignment horizontal="center" vertical="justify"/>
      <protection/>
    </xf>
    <xf numFmtId="37" fontId="0" fillId="3" borderId="20" xfId="22" applyFont="1" applyFill="1" applyBorder="1" applyAlignment="1">
      <alignment horizontal="center" vertical="justify" wrapText="1" shrinkToFit="1"/>
      <protection/>
    </xf>
    <xf numFmtId="37" fontId="0" fillId="3" borderId="20" xfId="22" applyFont="1" applyFill="1" applyBorder="1" applyAlignment="1">
      <alignment horizontal="center" vertical="justify"/>
      <protection/>
    </xf>
    <xf numFmtId="37" fontId="0" fillId="3" borderId="21" xfId="22" applyFont="1" applyFill="1" applyBorder="1" applyAlignment="1">
      <alignment horizontal="center" vertical="justify"/>
      <protection/>
    </xf>
    <xf numFmtId="0" fontId="0" fillId="3" borderId="14" xfId="24" applyFont="1" applyFill="1" applyBorder="1" applyAlignment="1" applyProtection="1">
      <alignment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3" borderId="27" xfId="24" applyFont="1" applyFill="1" applyBorder="1" applyAlignment="1" applyProtection="1">
      <alignment horizontal="center" vertical="center" wrapText="1"/>
      <protection/>
    </xf>
    <xf numFmtId="37" fontId="0" fillId="3" borderId="28" xfId="22" applyFont="1" applyFill="1" applyBorder="1" applyAlignment="1">
      <alignment horizontal="center"/>
      <protection/>
    </xf>
    <xf numFmtId="37" fontId="0" fillId="3" borderId="29" xfId="22" applyFont="1" applyFill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8" fillId="3" borderId="14" xfId="24" applyFont="1" applyFill="1" applyBorder="1" applyAlignment="1" applyProtection="1">
      <alignment horizontal="center" vertical="center" wrapText="1"/>
      <protection/>
    </xf>
    <xf numFmtId="0" fontId="8" fillId="3" borderId="20" xfId="24" applyFont="1" applyFill="1" applyBorder="1" applyAlignment="1" applyProtection="1">
      <alignment horizontal="center" vertical="center" wrapText="1"/>
      <protection/>
    </xf>
    <xf numFmtId="0" fontId="0" fillId="3" borderId="30" xfId="24" applyFont="1" applyFill="1" applyBorder="1" applyAlignment="1" applyProtection="1">
      <alignment horizontal="center" vertical="center" wrapText="1"/>
      <protection/>
    </xf>
    <xf numFmtId="0" fontId="0" fillId="3" borderId="31" xfId="24" applyFont="1" applyFill="1" applyBorder="1" applyAlignment="1" applyProtection="1">
      <alignment horizontal="center" vertical="center" wrapText="1"/>
      <protection/>
    </xf>
    <xf numFmtId="0" fontId="0" fillId="3" borderId="32" xfId="24" applyFont="1" applyFill="1" applyBorder="1" applyAlignment="1" applyProtection="1">
      <alignment horizontal="center" vertical="center" wrapText="1"/>
      <protection/>
    </xf>
    <xf numFmtId="0" fontId="8" fillId="3" borderId="15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7" fillId="2" borderId="22" xfId="24" applyFont="1" applyFill="1" applyBorder="1" applyAlignment="1" applyProtection="1">
      <alignment horizontal="left"/>
      <protection/>
    </xf>
    <xf numFmtId="0" fontId="0" fillId="2" borderId="22" xfId="24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 quotePrefix="1">
      <alignment horizontal="center" wrapText="1"/>
    </xf>
    <xf numFmtId="0" fontId="0" fillId="3" borderId="13" xfId="22" applyNumberFormat="1" applyFont="1" applyFill="1" applyBorder="1" applyAlignment="1">
      <alignment horizontal="center" vertical="center"/>
      <protection/>
    </xf>
    <xf numFmtId="37" fontId="3" fillId="3" borderId="16" xfId="22" applyFont="1" applyFill="1" applyBorder="1" applyAlignment="1">
      <alignment horizontal="center" vertical="center"/>
      <protection/>
    </xf>
    <xf numFmtId="37" fontId="3" fillId="3" borderId="19" xfId="22" applyFont="1" applyFill="1" applyBorder="1" applyAlignment="1">
      <alignment horizontal="center" vertical="center"/>
      <protection/>
    </xf>
    <xf numFmtId="37" fontId="6" fillId="0" borderId="0" xfId="22" applyFont="1" applyFill="1" applyAlignment="1">
      <alignment horizontal="center"/>
      <protection/>
    </xf>
    <xf numFmtId="37" fontId="0" fillId="3" borderId="33" xfId="22" applyFont="1" applyFill="1" applyBorder="1" applyAlignment="1">
      <alignment horizontal="center"/>
      <protection/>
    </xf>
    <xf numFmtId="0" fontId="0" fillId="3" borderId="2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0" fillId="2" borderId="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3" xfId="0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22" fillId="2" borderId="0" xfId="0" applyFont="1" applyAlignment="1">
      <alignment horizontal="center"/>
    </xf>
    <xf numFmtId="0" fontId="0" fillId="2" borderId="8" xfId="0" applyBorder="1" applyAlignment="1">
      <alignment horizontal="center"/>
    </xf>
    <xf numFmtId="0" fontId="0" fillId="2" borderId="34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0646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2"/>
        <c:noMultiLvlLbl val="0"/>
      </c:catAx>
      <c:valAx>
        <c:axId val="17663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2"/>
        <c:noMultiLvlLbl val="0"/>
      </c:catAx>
      <c:valAx>
        <c:axId val="21497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31" t="s">
        <v>82</v>
      </c>
      <c r="B1" s="131"/>
      <c r="C1" s="131"/>
      <c r="D1" s="131"/>
      <c r="E1" s="131"/>
      <c r="F1" s="131"/>
      <c r="G1" s="2"/>
      <c r="H1" s="2"/>
      <c r="I1" s="2"/>
      <c r="J1" s="2"/>
      <c r="K1" s="2"/>
    </row>
    <row r="3" spans="1:12" ht="15">
      <c r="A3" s="129" t="s">
        <v>98</v>
      </c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</row>
    <row r="4" spans="1:6" ht="13.5" thickBot="1">
      <c r="A4" s="132"/>
      <c r="B4" s="132"/>
      <c r="C4" s="132"/>
      <c r="D4" s="132"/>
      <c r="E4" s="132"/>
      <c r="F4" s="132"/>
    </row>
    <row r="5" spans="1:12" s="6" customFormat="1" ht="12.75" customHeight="1">
      <c r="A5" s="133" t="s">
        <v>8</v>
      </c>
      <c r="B5" s="127" t="s">
        <v>78</v>
      </c>
      <c r="C5" s="127" t="s">
        <v>79</v>
      </c>
      <c r="D5" s="127" t="s">
        <v>80</v>
      </c>
      <c r="E5" s="137" t="s">
        <v>81</v>
      </c>
      <c r="F5" s="135" t="s">
        <v>84</v>
      </c>
      <c r="G5" s="5"/>
      <c r="H5" s="5"/>
      <c r="I5" s="5"/>
      <c r="J5" s="5"/>
      <c r="K5" s="5"/>
      <c r="L5" s="5"/>
    </row>
    <row r="6" spans="1:12" s="6" customFormat="1" ht="36" customHeight="1" thickBot="1">
      <c r="A6" s="134"/>
      <c r="B6" s="128"/>
      <c r="C6" s="128"/>
      <c r="D6" s="128"/>
      <c r="E6" s="138"/>
      <c r="F6" s="136"/>
      <c r="G6" s="5"/>
      <c r="H6" s="5"/>
      <c r="I6" s="5"/>
      <c r="J6" s="5"/>
      <c r="K6" s="5"/>
      <c r="L6" s="5"/>
    </row>
    <row r="7" spans="1:12" s="6" customFormat="1" ht="12.75" customHeight="1">
      <c r="A7" s="79">
        <v>1990</v>
      </c>
      <c r="B7" s="80">
        <v>8517</v>
      </c>
      <c r="C7" s="80">
        <v>4229</v>
      </c>
      <c r="D7" s="80">
        <v>2714</v>
      </c>
      <c r="E7" s="81">
        <v>15460</v>
      </c>
      <c r="F7" s="82">
        <v>523806</v>
      </c>
      <c r="G7" s="9"/>
      <c r="H7" s="5"/>
      <c r="I7" s="5"/>
      <c r="J7" s="5"/>
      <c r="K7" s="5"/>
      <c r="L7" s="5"/>
    </row>
    <row r="8" spans="1:12" s="6" customFormat="1" ht="12.75" customHeight="1">
      <c r="A8" s="83">
        <v>1991</v>
      </c>
      <c r="B8" s="84">
        <v>7200</v>
      </c>
      <c r="C8" s="84">
        <v>4301</v>
      </c>
      <c r="D8" s="84">
        <v>3347</v>
      </c>
      <c r="E8" s="85">
        <v>14848</v>
      </c>
      <c r="F8" s="86">
        <v>523305</v>
      </c>
      <c r="G8" s="5"/>
      <c r="H8" s="5"/>
      <c r="I8" s="5"/>
      <c r="J8" s="5"/>
      <c r="K8" s="5"/>
      <c r="L8" s="5"/>
    </row>
    <row r="9" spans="1:12" s="6" customFormat="1" ht="12.75" customHeight="1">
      <c r="A9" s="83">
        <v>1992</v>
      </c>
      <c r="B9" s="84">
        <v>6711</v>
      </c>
      <c r="C9" s="84">
        <v>4142</v>
      </c>
      <c r="D9" s="84">
        <v>3221</v>
      </c>
      <c r="E9" s="85">
        <v>14074</v>
      </c>
      <c r="F9" s="86">
        <v>471945</v>
      </c>
      <c r="G9" s="5"/>
      <c r="H9" s="5"/>
      <c r="I9" s="5"/>
      <c r="J9" s="5"/>
      <c r="K9" s="5"/>
      <c r="L9" s="5"/>
    </row>
    <row r="10" spans="1:12" s="6" customFormat="1" ht="12.75" customHeight="1">
      <c r="A10" s="83">
        <v>1993</v>
      </c>
      <c r="B10" s="84">
        <v>6372</v>
      </c>
      <c r="C10" s="84">
        <v>4197</v>
      </c>
      <c r="D10" s="84">
        <v>3027</v>
      </c>
      <c r="E10" s="85">
        <v>13596</v>
      </c>
      <c r="F10" s="86">
        <v>444743</v>
      </c>
      <c r="G10" s="5"/>
      <c r="H10" s="5"/>
      <c r="I10" s="5"/>
      <c r="J10" s="5"/>
      <c r="K10" s="5"/>
      <c r="L10" s="5"/>
    </row>
    <row r="11" spans="1:12" s="6" customFormat="1" ht="12.75" customHeight="1">
      <c r="A11" s="83">
        <v>1994</v>
      </c>
      <c r="B11" s="84">
        <v>7549</v>
      </c>
      <c r="C11" s="84">
        <v>4601</v>
      </c>
      <c r="D11" s="84">
        <v>3244</v>
      </c>
      <c r="E11" s="85">
        <v>15394</v>
      </c>
      <c r="F11" s="86">
        <v>536499</v>
      </c>
      <c r="G11" s="5"/>
      <c r="H11" s="5"/>
      <c r="I11" s="5"/>
      <c r="J11" s="5"/>
      <c r="K11" s="5"/>
      <c r="L11" s="5"/>
    </row>
    <row r="12" spans="1:12" s="6" customFormat="1" ht="12.75" customHeight="1">
      <c r="A12" s="83">
        <v>1995</v>
      </c>
      <c r="B12" s="84">
        <v>7882</v>
      </c>
      <c r="C12" s="84">
        <v>5068</v>
      </c>
      <c r="D12" s="84">
        <v>2623</v>
      </c>
      <c r="E12" s="85">
        <v>15573</v>
      </c>
      <c r="F12" s="86">
        <v>602025</v>
      </c>
      <c r="G12" s="5"/>
      <c r="H12" s="5"/>
      <c r="I12" s="5"/>
      <c r="J12" s="5"/>
      <c r="K12" s="5"/>
      <c r="L12" s="5"/>
    </row>
    <row r="13" spans="1:12" s="6" customFormat="1" ht="12.75" customHeight="1">
      <c r="A13" s="83">
        <v>1996</v>
      </c>
      <c r="B13" s="84">
        <v>7507</v>
      </c>
      <c r="C13" s="84">
        <v>4662</v>
      </c>
      <c r="D13" s="84">
        <v>2571</v>
      </c>
      <c r="E13" s="85">
        <v>14739</v>
      </c>
      <c r="F13" s="86">
        <v>595719</v>
      </c>
      <c r="G13" s="5"/>
      <c r="H13" s="5"/>
      <c r="I13" s="5"/>
      <c r="J13" s="5"/>
      <c r="K13" s="5"/>
      <c r="L13" s="5"/>
    </row>
    <row r="14" spans="1:12" s="6" customFormat="1" ht="12.75" customHeight="1">
      <c r="A14" s="83">
        <v>1997</v>
      </c>
      <c r="B14" s="84">
        <v>8160</v>
      </c>
      <c r="C14" s="84">
        <v>5116</v>
      </c>
      <c r="D14" s="84">
        <v>2378</v>
      </c>
      <c r="E14" s="85">
        <v>15654</v>
      </c>
      <c r="F14" s="86">
        <v>655085</v>
      </c>
      <c r="G14" s="5"/>
      <c r="H14" s="5"/>
      <c r="I14" s="5"/>
      <c r="J14" s="5"/>
      <c r="K14" s="5"/>
      <c r="L14" s="5"/>
    </row>
    <row r="15" spans="1:12" s="6" customFormat="1" ht="12.75" customHeight="1">
      <c r="A15" s="83">
        <v>1998</v>
      </c>
      <c r="B15" s="84">
        <v>7981</v>
      </c>
      <c r="C15" s="84">
        <v>5710</v>
      </c>
      <c r="D15" s="84">
        <v>2183</v>
      </c>
      <c r="E15" s="85">
        <v>15874</v>
      </c>
      <c r="F15" s="86">
        <v>685953</v>
      </c>
      <c r="G15" s="5"/>
      <c r="H15" s="5"/>
      <c r="I15" s="5"/>
      <c r="J15" s="5"/>
      <c r="K15" s="5"/>
      <c r="L15" s="5"/>
    </row>
    <row r="16" spans="1:12" s="6" customFormat="1" ht="12.75" customHeight="1">
      <c r="A16" s="83">
        <v>1999</v>
      </c>
      <c r="B16" s="84">
        <v>7816</v>
      </c>
      <c r="C16" s="84">
        <v>5447</v>
      </c>
      <c r="D16" s="84">
        <v>2099</v>
      </c>
      <c r="E16" s="85">
        <v>15362</v>
      </c>
      <c r="F16" s="86">
        <v>669298</v>
      </c>
      <c r="G16" s="5"/>
      <c r="H16" s="5"/>
      <c r="I16" s="5"/>
      <c r="J16" s="5"/>
      <c r="K16" s="5"/>
      <c r="L16" s="5"/>
    </row>
    <row r="17" spans="1:12" s="6" customFormat="1" ht="12.75" customHeight="1">
      <c r="A17" s="83">
        <v>2000</v>
      </c>
      <c r="B17" s="84">
        <v>6838</v>
      </c>
      <c r="C17" s="84">
        <v>5058</v>
      </c>
      <c r="D17" s="84">
        <v>2193</v>
      </c>
      <c r="E17" s="85">
        <v>14090</v>
      </c>
      <c r="F17" s="86">
        <v>627945</v>
      </c>
      <c r="G17" s="5"/>
      <c r="H17" s="5"/>
      <c r="I17" s="5"/>
      <c r="J17" s="5"/>
      <c r="K17" s="5"/>
      <c r="L17" s="5"/>
    </row>
    <row r="18" spans="1:12" s="6" customFormat="1" ht="12.75" customHeight="1">
      <c r="A18" s="83">
        <v>2001</v>
      </c>
      <c r="B18" s="84">
        <v>6148</v>
      </c>
      <c r="C18" s="84">
        <v>5407</v>
      </c>
      <c r="D18" s="84">
        <v>2546</v>
      </c>
      <c r="E18" s="85">
        <v>14101</v>
      </c>
      <c r="F18" s="86">
        <v>623529</v>
      </c>
      <c r="G18" s="5"/>
      <c r="H18" s="5"/>
      <c r="I18" s="5"/>
      <c r="J18" s="5"/>
      <c r="K18" s="5"/>
      <c r="L18" s="5"/>
    </row>
    <row r="19" spans="1:12" s="6" customFormat="1" ht="12.75" customHeight="1">
      <c r="A19" s="83">
        <v>2002</v>
      </c>
      <c r="B19" s="84">
        <v>5525</v>
      </c>
      <c r="C19" s="84">
        <v>5382</v>
      </c>
      <c r="D19" s="84">
        <v>3806</v>
      </c>
      <c r="E19" s="85">
        <v>14713</v>
      </c>
      <c r="F19" s="86">
        <v>666321</v>
      </c>
      <c r="G19" s="5"/>
      <c r="H19" s="5"/>
      <c r="I19" s="5"/>
      <c r="J19" s="5"/>
      <c r="K19" s="5"/>
      <c r="L19" s="5"/>
    </row>
    <row r="20" spans="1:12" s="6" customFormat="1" ht="12.75" customHeight="1">
      <c r="A20" s="83">
        <v>2003</v>
      </c>
      <c r="B20" s="84">
        <v>6631</v>
      </c>
      <c r="C20" s="84">
        <v>5582</v>
      </c>
      <c r="D20" s="84">
        <v>3396</v>
      </c>
      <c r="E20" s="85">
        <v>15609</v>
      </c>
      <c r="F20" s="86">
        <v>750391</v>
      </c>
      <c r="G20" s="5"/>
      <c r="H20" s="5"/>
      <c r="I20" s="5"/>
      <c r="J20" s="5"/>
      <c r="K20" s="5"/>
      <c r="L20" s="5"/>
    </row>
    <row r="21" spans="1:12" s="6" customFormat="1" ht="12.75" customHeight="1">
      <c r="A21" s="83">
        <v>2004</v>
      </c>
      <c r="B21" s="84">
        <v>6037</v>
      </c>
      <c r="C21" s="84">
        <v>5409</v>
      </c>
      <c r="D21" s="84">
        <v>3353</v>
      </c>
      <c r="E21" s="85">
        <v>14799</v>
      </c>
      <c r="F21" s="86">
        <v>718811</v>
      </c>
      <c r="G21" s="5"/>
      <c r="H21" s="5"/>
      <c r="I21" s="5"/>
      <c r="J21" s="5"/>
      <c r="K21" s="5"/>
      <c r="L21" s="5"/>
    </row>
    <row r="22" spans="1:16" s="6" customFormat="1" ht="12.75" customHeight="1">
      <c r="A22" s="87">
        <v>2005</v>
      </c>
      <c r="B22" s="84">
        <v>7960</v>
      </c>
      <c r="C22" s="84">
        <v>7889</v>
      </c>
      <c r="D22" s="84">
        <v>2466</v>
      </c>
      <c r="E22" s="85">
        <v>15849</v>
      </c>
      <c r="F22" s="86">
        <v>730484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2.75" customHeight="1">
      <c r="A23" s="87">
        <v>2006</v>
      </c>
      <c r="B23" s="84">
        <v>8270</v>
      </c>
      <c r="C23" s="84">
        <v>5260</v>
      </c>
      <c r="D23" s="84">
        <v>3523</v>
      </c>
      <c r="E23" s="85">
        <v>17053</v>
      </c>
      <c r="F23" s="86">
        <v>743657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12.75" customHeight="1" thickBot="1">
      <c r="A24" s="88">
        <v>2007</v>
      </c>
      <c r="B24" s="89">
        <v>7406</v>
      </c>
      <c r="C24" s="89">
        <v>5408</v>
      </c>
      <c r="D24" s="89">
        <v>2304</v>
      </c>
      <c r="E24" s="90">
        <v>15118</v>
      </c>
      <c r="F24" s="91">
        <v>720646.8253968254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6" s="6" customFormat="1" ht="13.5" customHeight="1">
      <c r="A25" s="92" t="s">
        <v>173</v>
      </c>
      <c r="B25" s="92"/>
      <c r="C25" s="92"/>
      <c r="D25" s="92"/>
      <c r="E25" s="92"/>
      <c r="F25" s="92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31" t="s">
        <v>82</v>
      </c>
      <c r="B1" s="131"/>
      <c r="C1" s="131"/>
      <c r="D1" s="131"/>
      <c r="E1" s="2"/>
      <c r="F1" s="2"/>
      <c r="G1" s="2"/>
      <c r="H1" s="2"/>
      <c r="I1" s="2"/>
    </row>
    <row r="3" spans="1:10" ht="15">
      <c r="A3" s="160" t="s">
        <v>170</v>
      </c>
      <c r="B3" s="160"/>
      <c r="C3" s="161"/>
      <c r="D3" s="161"/>
      <c r="E3" s="4"/>
      <c r="F3" s="4"/>
      <c r="G3" s="4"/>
      <c r="H3" s="4"/>
      <c r="I3" s="4"/>
      <c r="J3" s="4"/>
    </row>
    <row r="4" spans="1:4" ht="13.5" thickBot="1">
      <c r="A4" s="93"/>
      <c r="B4" s="93"/>
      <c r="C4" s="93"/>
      <c r="D4" s="93"/>
    </row>
    <row r="5" spans="1:10" s="6" customFormat="1" ht="12.75" customHeight="1">
      <c r="A5" s="133" t="s">
        <v>74</v>
      </c>
      <c r="B5" s="127" t="s">
        <v>183</v>
      </c>
      <c r="C5" s="139" t="s">
        <v>184</v>
      </c>
      <c r="D5" s="140"/>
      <c r="E5" s="5"/>
      <c r="F5" s="5"/>
      <c r="G5" s="5"/>
      <c r="H5" s="5"/>
      <c r="I5" s="5"/>
      <c r="J5" s="5"/>
    </row>
    <row r="6" spans="1:10" s="6" customFormat="1" ht="12.75" customHeight="1" thickBot="1">
      <c r="A6" s="134"/>
      <c r="B6" s="128"/>
      <c r="C6" s="98" t="s">
        <v>120</v>
      </c>
      <c r="D6" s="123" t="s">
        <v>121</v>
      </c>
      <c r="E6" s="122"/>
      <c r="F6" s="5"/>
      <c r="G6" s="5"/>
      <c r="H6" s="5"/>
      <c r="I6" s="5"/>
      <c r="J6" s="5"/>
    </row>
    <row r="7" spans="1:14" s="6" customFormat="1" ht="12.75">
      <c r="A7" s="94" t="s">
        <v>1</v>
      </c>
      <c r="B7" s="80">
        <v>14853</v>
      </c>
      <c r="C7" s="80">
        <v>92206</v>
      </c>
      <c r="D7" s="82">
        <v>3284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3.5" customHeight="1">
      <c r="A8" s="95" t="s">
        <v>2</v>
      </c>
      <c r="B8" s="84" t="s">
        <v>122</v>
      </c>
      <c r="C8" s="84">
        <v>807414</v>
      </c>
      <c r="D8" s="86">
        <v>8542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25.5" customHeight="1" thickBot="1">
      <c r="A9" s="96" t="s">
        <v>3</v>
      </c>
      <c r="B9" s="90">
        <f>SUM(B7:B8)</f>
        <v>14853</v>
      </c>
      <c r="C9" s="90">
        <f>SUM(C7:C8)</f>
        <v>899620</v>
      </c>
      <c r="D9" s="97">
        <f>SUM(D7:D8)</f>
        <v>11826</v>
      </c>
    </row>
    <row r="10" ht="16.5" customHeight="1"/>
    <row r="24" ht="12.75">
      <c r="B24" s="40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167" t="s">
        <v>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2" ht="15.7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2:13" ht="12.75">
      <c r="B6" s="169" t="s">
        <v>123</v>
      </c>
      <c r="C6" s="170"/>
      <c r="D6" s="171"/>
      <c r="E6" s="42"/>
      <c r="F6" s="169" t="s">
        <v>124</v>
      </c>
      <c r="G6" s="170"/>
      <c r="H6" s="171"/>
      <c r="I6" s="43"/>
      <c r="J6" s="169" t="s">
        <v>125</v>
      </c>
      <c r="K6" s="170"/>
      <c r="L6" s="170"/>
      <c r="M6" s="171"/>
    </row>
    <row r="7" spans="2:13" ht="12.75">
      <c r="B7" s="44"/>
      <c r="C7" s="45">
        <f>B9+B14+B15+B28+B37</f>
        <v>15414652.05</v>
      </c>
      <c r="D7" s="46" t="s">
        <v>126</v>
      </c>
      <c r="F7" s="44"/>
      <c r="G7" s="47">
        <f>SUM(G10,G15,G21,G26,G31,G36)</f>
        <v>30741027.37137489</v>
      </c>
      <c r="H7" s="48"/>
      <c r="J7" s="162" t="s">
        <v>127</v>
      </c>
      <c r="K7" s="163"/>
      <c r="L7" s="163"/>
      <c r="M7" s="164"/>
    </row>
    <row r="8" spans="2:13" ht="13.5" thickBot="1">
      <c r="B8" s="44" t="s">
        <v>128</v>
      </c>
      <c r="C8" s="50">
        <f>C7+E8+E10</f>
        <v>17479499.214639056</v>
      </c>
      <c r="D8" s="48" t="s">
        <v>129</v>
      </c>
      <c r="E8" s="51">
        <f>0.7*((0.13/0.87)*(B10)+(0.22/0.78)*(B11))</f>
        <v>425728.56137488945</v>
      </c>
      <c r="F8" s="44"/>
      <c r="G8" s="52"/>
      <c r="H8" s="48"/>
      <c r="J8" s="44"/>
      <c r="K8" s="165">
        <f>M16+M19+M10+M25+M26+M27+M28+M29+M30+M36+M12+M20</f>
        <v>3903475</v>
      </c>
      <c r="L8" s="163"/>
      <c r="M8" s="48"/>
    </row>
    <row r="9" spans="2:13" ht="12.75">
      <c r="B9" s="53">
        <f>SUM(B10:B11)</f>
        <v>2415050.0500000003</v>
      </c>
      <c r="C9" s="52"/>
      <c r="D9" s="48"/>
      <c r="F9" s="44"/>
      <c r="G9" s="54" t="s">
        <v>130</v>
      </c>
      <c r="H9" s="48"/>
      <c r="J9" s="44"/>
      <c r="K9" s="52"/>
      <c r="L9" s="52"/>
      <c r="M9" s="55" t="s">
        <v>131</v>
      </c>
    </row>
    <row r="10" spans="2:13" ht="12.75">
      <c r="B10" s="53">
        <f>330180.99/0.6</f>
        <v>550301.65</v>
      </c>
      <c r="C10" s="52" t="s">
        <v>132</v>
      </c>
      <c r="D10" s="48"/>
      <c r="E10" s="51">
        <f>0.7*((0.13/0.87)*(B17+B18+B30+B33+B38)+(0.22/0.78)*(B19+B31+B39)+(0.15/0.85)*B16+((0.11/0.89)*B34))</f>
        <v>1639118.6032641653</v>
      </c>
      <c r="F10" s="44"/>
      <c r="G10" s="56">
        <f>B9+I10+M10+M12+E10+E8</f>
        <v>8974648.37137489</v>
      </c>
      <c r="H10" s="48" t="s">
        <v>133</v>
      </c>
      <c r="I10" s="57">
        <f>((734851+487539)*5.184)-E10</f>
        <v>4697751.156735835</v>
      </c>
      <c r="J10" s="53"/>
      <c r="K10" s="52"/>
      <c r="L10" s="52"/>
      <c r="M10" s="58">
        <f>37000-171000</f>
        <v>-134000</v>
      </c>
    </row>
    <row r="11" spans="2:13" ht="12.75">
      <c r="B11" s="59">
        <f>1118849.04/0.6</f>
        <v>1864748.4000000001</v>
      </c>
      <c r="C11" s="52" t="s">
        <v>134</v>
      </c>
      <c r="D11" s="48"/>
      <c r="F11" s="44"/>
      <c r="G11" s="60"/>
      <c r="H11" s="48"/>
      <c r="J11" s="44"/>
      <c r="K11" s="52"/>
      <c r="L11" s="52"/>
      <c r="M11" s="61" t="s">
        <v>135</v>
      </c>
    </row>
    <row r="12" spans="2:13" ht="13.5" thickBot="1">
      <c r="B12" s="44"/>
      <c r="C12" s="52"/>
      <c r="D12" s="46"/>
      <c r="F12" s="44"/>
      <c r="G12" s="62"/>
      <c r="H12" s="48"/>
      <c r="J12" s="44"/>
      <c r="K12" s="52"/>
      <c r="L12" s="52"/>
      <c r="M12" s="46">
        <f>77000-146000</f>
        <v>-69000</v>
      </c>
    </row>
    <row r="13" spans="1:13" ht="13.5" thickBot="1">
      <c r="A13" s="3"/>
      <c r="B13" s="44" t="s">
        <v>136</v>
      </c>
      <c r="C13" s="50"/>
      <c r="D13" s="46"/>
      <c r="F13" s="44"/>
      <c r="G13" s="52"/>
      <c r="H13" s="48"/>
      <c r="J13" s="53"/>
      <c r="K13" s="52"/>
      <c r="L13" s="52"/>
      <c r="M13" s="48"/>
    </row>
    <row r="14" spans="2:13" ht="12.75">
      <c r="B14" s="53">
        <f>SUM(B16:B17)</f>
        <v>4520000</v>
      </c>
      <c r="C14" s="52" t="s">
        <v>137</v>
      </c>
      <c r="D14" s="48"/>
      <c r="F14" s="44"/>
      <c r="G14" s="54" t="s">
        <v>138</v>
      </c>
      <c r="H14" s="48"/>
      <c r="J14" s="44"/>
      <c r="K14" s="52"/>
      <c r="L14" s="52"/>
      <c r="M14" s="48"/>
    </row>
    <row r="15" spans="2:13" ht="12.75">
      <c r="B15" s="53">
        <f>SUM(B18:B19)</f>
        <v>3010431</v>
      </c>
      <c r="C15" s="52" t="s">
        <v>139</v>
      </c>
      <c r="D15" s="48"/>
      <c r="E15" s="63">
        <v>410000</v>
      </c>
      <c r="F15" s="44"/>
      <c r="G15" s="56">
        <f>G16+G17+E15</f>
        <v>6806426</v>
      </c>
      <c r="H15" s="48" t="s">
        <v>133</v>
      </c>
      <c r="J15" s="44"/>
      <c r="K15" s="52"/>
      <c r="L15" s="52"/>
      <c r="M15" s="55" t="s">
        <v>140</v>
      </c>
    </row>
    <row r="16" spans="2:13" ht="12.75">
      <c r="B16" s="53">
        <v>3364600</v>
      </c>
      <c r="C16" s="52" t="s">
        <v>141</v>
      </c>
      <c r="D16" s="48"/>
      <c r="F16" s="44"/>
      <c r="G16" s="56">
        <f>B17+M26</f>
        <v>1231400</v>
      </c>
      <c r="H16" s="48" t="s">
        <v>142</v>
      </c>
      <c r="J16" s="44"/>
      <c r="K16" s="52"/>
      <c r="L16" s="52" t="s">
        <v>139</v>
      </c>
      <c r="M16" s="58">
        <v>36280</v>
      </c>
    </row>
    <row r="17" spans="2:13" ht="13.5" thickBot="1">
      <c r="B17" s="53">
        <v>1155400</v>
      </c>
      <c r="C17" s="52" t="s">
        <v>143</v>
      </c>
      <c r="D17" s="48"/>
      <c r="F17" s="44"/>
      <c r="G17" s="64">
        <f>B16+M25+M20</f>
        <v>5165026</v>
      </c>
      <c r="H17" s="48" t="s">
        <v>144</v>
      </c>
      <c r="J17" s="44"/>
      <c r="K17" s="52"/>
      <c r="L17" s="52"/>
      <c r="M17" s="55"/>
    </row>
    <row r="18" spans="2:13" ht="12.75">
      <c r="B18" s="53">
        <v>2000184</v>
      </c>
      <c r="C18" s="52" t="s">
        <v>145</v>
      </c>
      <c r="D18" s="48"/>
      <c r="F18" s="44"/>
      <c r="G18" s="52"/>
      <c r="H18" s="48"/>
      <c r="J18" s="44"/>
      <c r="K18" s="52"/>
      <c r="L18" s="52"/>
      <c r="M18" s="55" t="s">
        <v>146</v>
      </c>
    </row>
    <row r="19" spans="2:13" ht="13.5" thickBot="1">
      <c r="B19" s="53">
        <f>802183+208064</f>
        <v>1010247</v>
      </c>
      <c r="C19" s="52" t="s">
        <v>147</v>
      </c>
      <c r="D19" s="48"/>
      <c r="F19" s="44"/>
      <c r="G19" s="52"/>
      <c r="H19" s="48"/>
      <c r="J19" s="53"/>
      <c r="K19" s="52"/>
      <c r="L19" s="65" t="s">
        <v>139</v>
      </c>
      <c r="M19" s="58">
        <v>20174</v>
      </c>
    </row>
    <row r="20" spans="2:13" ht="12.75">
      <c r="B20" s="44"/>
      <c r="C20" s="52"/>
      <c r="D20" s="48"/>
      <c r="E20" s="63">
        <v>444235</v>
      </c>
      <c r="F20" s="44"/>
      <c r="G20" s="54" t="s">
        <v>148</v>
      </c>
      <c r="H20" s="48"/>
      <c r="J20" s="53"/>
      <c r="K20" s="52"/>
      <c r="L20" s="65" t="s">
        <v>137</v>
      </c>
      <c r="M20" s="66">
        <f>656000-2000-M19</f>
        <v>633826</v>
      </c>
    </row>
    <row r="21" spans="2:12" ht="12.75">
      <c r="B21" s="44"/>
      <c r="C21" s="52"/>
      <c r="D21" s="48"/>
      <c r="E21" s="67"/>
      <c r="F21" s="44"/>
      <c r="G21" s="56">
        <f>E20+E28+B23+G22+G23+M16+M19</f>
        <v>7364233</v>
      </c>
      <c r="H21" s="48" t="s">
        <v>133</v>
      </c>
      <c r="J21" s="53"/>
      <c r="K21" s="52"/>
      <c r="L21" s="52"/>
    </row>
    <row r="22" spans="2:12" ht="12.75">
      <c r="B22" s="68" t="s">
        <v>140</v>
      </c>
      <c r="C22" s="69"/>
      <c r="D22" s="48"/>
      <c r="E22" s="67"/>
      <c r="F22" s="44"/>
      <c r="G22" s="56">
        <f>B18+M27</f>
        <v>2031230</v>
      </c>
      <c r="H22" s="48" t="s">
        <v>142</v>
      </c>
      <c r="J22" s="53"/>
      <c r="K22" s="52"/>
      <c r="L22" s="52"/>
    </row>
    <row r="23" spans="2:13" ht="13.5" thickBot="1">
      <c r="B23" s="70">
        <v>1565384</v>
      </c>
      <c r="C23" s="71" t="s">
        <v>114</v>
      </c>
      <c r="D23" s="48"/>
      <c r="E23" s="67"/>
      <c r="F23" s="44"/>
      <c r="G23" s="64">
        <f>B19+M28</f>
        <v>1026247</v>
      </c>
      <c r="H23" s="48" t="s">
        <v>144</v>
      </c>
      <c r="J23" s="53"/>
      <c r="K23" s="52"/>
      <c r="L23" s="52"/>
      <c r="M23" s="55"/>
    </row>
    <row r="24" spans="2:13" ht="13.5" thickBot="1">
      <c r="B24" s="44"/>
      <c r="C24" s="52"/>
      <c r="D24" s="48"/>
      <c r="F24" s="44"/>
      <c r="G24" s="52"/>
      <c r="H24" s="48"/>
      <c r="J24" s="53"/>
      <c r="K24" s="52"/>
      <c r="L24" s="52"/>
      <c r="M24" s="55" t="s">
        <v>149</v>
      </c>
    </row>
    <row r="25" spans="2:13" ht="12.75">
      <c r="B25" s="44"/>
      <c r="C25" s="52"/>
      <c r="D25" s="46"/>
      <c r="F25" s="44"/>
      <c r="G25" s="54" t="s">
        <v>150</v>
      </c>
      <c r="H25" s="48"/>
      <c r="J25" s="53"/>
      <c r="K25" s="52"/>
      <c r="L25" s="65" t="s">
        <v>151</v>
      </c>
      <c r="M25" s="58">
        <f>1820600-654000</f>
        <v>1166600</v>
      </c>
    </row>
    <row r="26" spans="2:13" ht="12.75">
      <c r="B26" s="44"/>
      <c r="C26" s="52"/>
      <c r="D26" s="48"/>
      <c r="F26" s="44"/>
      <c r="G26" s="56">
        <f>G27+G28</f>
        <v>6624620.789999999</v>
      </c>
      <c r="H26" s="48" t="s">
        <v>133</v>
      </c>
      <c r="J26" s="53"/>
      <c r="K26" s="52"/>
      <c r="L26" s="65" t="s">
        <v>152</v>
      </c>
      <c r="M26" s="58">
        <v>76000</v>
      </c>
    </row>
    <row r="27" spans="2:13" ht="12.75">
      <c r="B27" s="44" t="s">
        <v>153</v>
      </c>
      <c r="C27" s="52"/>
      <c r="D27" s="48"/>
      <c r="E27" s="67"/>
      <c r="F27" s="44"/>
      <c r="G27" s="56">
        <f>M29*0.98+B30</f>
        <v>4963057.119999999</v>
      </c>
      <c r="H27" s="48" t="s">
        <v>142</v>
      </c>
      <c r="J27" s="44"/>
      <c r="K27" s="52"/>
      <c r="L27" s="65" t="s">
        <v>154</v>
      </c>
      <c r="M27" s="58">
        <v>31046</v>
      </c>
    </row>
    <row r="28" spans="2:13" ht="13.5" thickBot="1">
      <c r="B28" s="53">
        <f>ROUND((E28+E15)/0.35,0)-M29-M30-B37</f>
        <v>4985946</v>
      </c>
      <c r="C28" s="50"/>
      <c r="D28" s="46"/>
      <c r="E28" s="72">
        <v>2240683</v>
      </c>
      <c r="F28" s="44"/>
      <c r="G28" s="64">
        <f>M30*0.95+B31</f>
        <v>1661563.6700000004</v>
      </c>
      <c r="H28" s="48" t="s">
        <v>144</v>
      </c>
      <c r="J28" s="44"/>
      <c r="K28" s="52"/>
      <c r="L28" s="65" t="s">
        <v>155</v>
      </c>
      <c r="M28" s="58">
        <v>16000</v>
      </c>
    </row>
    <row r="29" spans="2:13" ht="13.5" thickBot="1">
      <c r="B29" s="53">
        <f>B30+B31</f>
        <v>4580533.62</v>
      </c>
      <c r="C29" s="52" t="s">
        <v>156</v>
      </c>
      <c r="D29" s="46"/>
      <c r="E29" s="67"/>
      <c r="F29" s="44"/>
      <c r="G29" s="52"/>
      <c r="H29" s="48"/>
      <c r="J29" s="44"/>
      <c r="K29" s="52"/>
      <c r="L29" s="65" t="s">
        <v>157</v>
      </c>
      <c r="M29" s="58">
        <f>1610000-M27-M26</f>
        <v>1502954</v>
      </c>
    </row>
    <row r="30" spans="2:13" ht="12.75">
      <c r="B30" s="57">
        <f>0.7*B28</f>
        <v>3490162.1999999997</v>
      </c>
      <c r="C30" t="s">
        <v>132</v>
      </c>
      <c r="D30" s="46"/>
      <c r="F30" s="44"/>
      <c r="G30" s="54" t="s">
        <v>158</v>
      </c>
      <c r="H30" s="48"/>
      <c r="J30" s="44"/>
      <c r="K30" s="52" t="s">
        <v>159</v>
      </c>
      <c r="L30" s="52"/>
      <c r="M30" s="58">
        <f>1950000-M25-M28-M31</f>
        <v>601255</v>
      </c>
    </row>
    <row r="31" spans="2:13" ht="12.75">
      <c r="B31" s="53">
        <f>B28-B30-B32</f>
        <v>1090371.4200000004</v>
      </c>
      <c r="C31" s="52" t="s">
        <v>134</v>
      </c>
      <c r="D31" s="46"/>
      <c r="F31" s="44"/>
      <c r="G31" s="56">
        <f>G32+G33</f>
        <v>465534.20999999996</v>
      </c>
      <c r="H31" s="48" t="s">
        <v>133</v>
      </c>
      <c r="J31" s="44"/>
      <c r="K31" s="52" t="s">
        <v>160</v>
      </c>
      <c r="L31" s="52"/>
      <c r="M31" s="58">
        <f>170000-3855</f>
        <v>166145</v>
      </c>
    </row>
    <row r="32" spans="2:13" ht="12.75">
      <c r="B32" s="53">
        <f>B33+B34</f>
        <v>405412.38</v>
      </c>
      <c r="C32" s="52" t="s">
        <v>161</v>
      </c>
      <c r="D32" s="48"/>
      <c r="F32" s="44"/>
      <c r="G32" s="56">
        <f>0.02*M29+B33</f>
        <v>115045.9</v>
      </c>
      <c r="H32" s="48" t="s">
        <v>142</v>
      </c>
      <c r="J32" s="44"/>
      <c r="K32" s="52"/>
      <c r="L32" s="52"/>
      <c r="M32" s="58"/>
    </row>
    <row r="33" spans="2:13" ht="13.5" thickBot="1">
      <c r="B33" s="57">
        <f>(65124*0.87)*1.5</f>
        <v>84986.81999999999</v>
      </c>
      <c r="C33" s="73" t="s">
        <v>132</v>
      </c>
      <c r="D33" s="48"/>
      <c r="F33" s="44"/>
      <c r="G33" s="64">
        <f>M30*0.05+B34</f>
        <v>350488.31</v>
      </c>
      <c r="H33" s="48" t="s">
        <v>144</v>
      </c>
      <c r="J33" s="74"/>
      <c r="K33" s="52"/>
      <c r="M33" s="55"/>
    </row>
    <row r="34" spans="2:13" ht="13.5" thickBot="1">
      <c r="B34" s="57">
        <f>(273868*0.78)*1.5</f>
        <v>320425.56</v>
      </c>
      <c r="C34" s="73" t="s">
        <v>134</v>
      </c>
      <c r="D34" s="46"/>
      <c r="F34" s="44"/>
      <c r="G34" s="52"/>
      <c r="H34" s="48"/>
      <c r="J34" s="74"/>
      <c r="K34" s="52"/>
      <c r="M34" s="55"/>
    </row>
    <row r="35" spans="2:13" ht="12.75">
      <c r="B35" s="57"/>
      <c r="C35" s="52"/>
      <c r="D35" s="48"/>
      <c r="E35" s="51"/>
      <c r="F35" s="44"/>
      <c r="G35" s="54" t="s">
        <v>162</v>
      </c>
      <c r="H35" s="48"/>
      <c r="J35" s="44"/>
      <c r="K35" s="52"/>
      <c r="L35" s="52"/>
      <c r="M35" s="55" t="s">
        <v>163</v>
      </c>
    </row>
    <row r="36" spans="2:13" ht="12.75">
      <c r="B36" s="44" t="s">
        <v>164</v>
      </c>
      <c r="C36" s="52"/>
      <c r="D36" s="48"/>
      <c r="F36" s="44"/>
      <c r="G36" s="56">
        <f>B37+M36</f>
        <v>505565</v>
      </c>
      <c r="H36" s="48" t="s">
        <v>133</v>
      </c>
      <c r="J36" s="44"/>
      <c r="K36" s="52"/>
      <c r="L36" s="52"/>
      <c r="M36" s="57">
        <v>22340</v>
      </c>
    </row>
    <row r="37" spans="2:13" ht="12.75">
      <c r="B37" s="53">
        <f>161075*3</f>
        <v>483225</v>
      </c>
      <c r="C37" s="52"/>
      <c r="D37" s="48"/>
      <c r="F37" s="44"/>
      <c r="G37" s="56">
        <f>B38+0.41*M36</f>
        <v>207281.65</v>
      </c>
      <c r="H37" s="48" t="s">
        <v>132</v>
      </c>
      <c r="J37" s="44"/>
      <c r="K37" s="52"/>
      <c r="L37" s="52"/>
      <c r="M37" s="48"/>
    </row>
    <row r="38" spans="2:13" ht="13.5" thickBot="1">
      <c r="B38" s="53">
        <f>0.41*B37</f>
        <v>198122.25</v>
      </c>
      <c r="C38" s="52" t="s">
        <v>132</v>
      </c>
      <c r="D38" s="48"/>
      <c r="E38" s="57"/>
      <c r="F38" s="44"/>
      <c r="G38" s="64">
        <f>G36-G37</f>
        <v>298283.35</v>
      </c>
      <c r="H38" s="48" t="s">
        <v>134</v>
      </c>
      <c r="J38" s="75"/>
      <c r="K38" s="76"/>
      <c r="L38" s="76"/>
      <c r="M38" s="71"/>
    </row>
    <row r="39" spans="2:13" ht="12.75">
      <c r="B39" s="53">
        <f>B37-B38</f>
        <v>285102.75</v>
      </c>
      <c r="C39" s="52" t="s">
        <v>134</v>
      </c>
      <c r="D39" s="48"/>
      <c r="E39" s="51">
        <f>(0.3*((0.13/0.87)*(B17+B18+B30+B33+B38)+(0.22/0.78)*(B19+B31+B39)+(0.15/0.85)*B16+((0.11/0.89)*B34)))+(0.3*((0.13/0.87)*(B10)+(0.22/0.78)*(B11)))</f>
        <v>884934.4991310235</v>
      </c>
      <c r="F39" s="44"/>
      <c r="G39" s="52"/>
      <c r="H39" s="48"/>
      <c r="I39" s="57">
        <f>G7-K8-C7-I10-E15-E20-E28-B23-E8-E10</f>
        <v>0</v>
      </c>
      <c r="K39" s="52"/>
      <c r="L39" s="52"/>
      <c r="M39" s="48"/>
    </row>
    <row r="40" spans="2:10" ht="12.75">
      <c r="B40" s="70"/>
      <c r="C40" s="77"/>
      <c r="D40" s="71"/>
      <c r="E40" s="57"/>
      <c r="F40" s="44"/>
      <c r="G40" s="49" t="s">
        <v>165</v>
      </c>
      <c r="H40" s="48"/>
      <c r="I40" t="s">
        <v>166</v>
      </c>
      <c r="J40" s="57"/>
    </row>
    <row r="41" spans="6:8" ht="12.75">
      <c r="F41" s="75"/>
      <c r="G41" s="78">
        <f>C7+K8</f>
        <v>19318127.05</v>
      </c>
      <c r="H41" s="71" t="s">
        <v>167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"/>
      <c r="O1" s="2"/>
      <c r="P1" s="2"/>
      <c r="Q1" s="2"/>
      <c r="R1" s="2"/>
    </row>
    <row r="3" spans="1:19" ht="15" customHeight="1">
      <c r="A3" s="129" t="s">
        <v>103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  <c r="O3" s="4"/>
      <c r="P3" s="4"/>
      <c r="Q3" s="4"/>
      <c r="R3" s="4"/>
      <c r="S3" s="4"/>
    </row>
    <row r="4" spans="1:13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9" s="6" customFormat="1" ht="12.75" customHeight="1">
      <c r="A5" s="133" t="s">
        <v>0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0"/>
      <c r="L5" s="127" t="s">
        <v>86</v>
      </c>
      <c r="M5" s="142" t="s">
        <v>5</v>
      </c>
      <c r="N5" s="5"/>
      <c r="O5" s="5"/>
      <c r="P5" s="5"/>
      <c r="Q5" s="5"/>
      <c r="R5" s="5"/>
      <c r="S5" s="5"/>
    </row>
    <row r="6" spans="1:19" s="6" customFormat="1" ht="60" customHeight="1" thickBot="1">
      <c r="A6" s="134"/>
      <c r="B6" s="98" t="s">
        <v>87</v>
      </c>
      <c r="C6" s="98" t="s">
        <v>13</v>
      </c>
      <c r="D6" s="98" t="s">
        <v>88</v>
      </c>
      <c r="E6" s="98" t="s">
        <v>89</v>
      </c>
      <c r="F6" s="98" t="s">
        <v>90</v>
      </c>
      <c r="G6" s="98" t="s">
        <v>85</v>
      </c>
      <c r="H6" s="98" t="s">
        <v>91</v>
      </c>
      <c r="I6" s="98" t="s">
        <v>92</v>
      </c>
      <c r="J6" s="98" t="s">
        <v>15</v>
      </c>
      <c r="K6" s="98" t="s">
        <v>93</v>
      </c>
      <c r="L6" s="128"/>
      <c r="M6" s="143"/>
      <c r="N6" s="5"/>
      <c r="O6" s="5"/>
      <c r="P6" s="5"/>
      <c r="Q6" s="5"/>
      <c r="R6" s="5"/>
      <c r="S6" s="5"/>
    </row>
    <row r="7" spans="1:23" s="6" customFormat="1" ht="12.75">
      <c r="A7" s="94" t="s">
        <v>1</v>
      </c>
      <c r="B7" s="80">
        <v>79030</v>
      </c>
      <c r="C7" s="80">
        <v>440</v>
      </c>
      <c r="D7" s="80">
        <v>189510</v>
      </c>
      <c r="E7" s="80">
        <v>64375</v>
      </c>
      <c r="F7" s="80">
        <v>141006</v>
      </c>
      <c r="G7" s="80">
        <v>31958</v>
      </c>
      <c r="H7" s="80">
        <v>4679851</v>
      </c>
      <c r="I7" s="80">
        <v>25</v>
      </c>
      <c r="J7" s="80">
        <v>5757</v>
      </c>
      <c r="K7" s="80">
        <v>6085</v>
      </c>
      <c r="L7" s="80">
        <v>210230</v>
      </c>
      <c r="M7" s="82">
        <f>SUM(B7:L7)</f>
        <v>5408267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6" customFormat="1" ht="12.75" customHeight="1">
      <c r="A8" s="95" t="s">
        <v>2</v>
      </c>
      <c r="B8" s="84">
        <v>440819</v>
      </c>
      <c r="C8" s="84">
        <v>52409</v>
      </c>
      <c r="D8" s="84">
        <v>1520252</v>
      </c>
      <c r="E8" s="84">
        <v>215280</v>
      </c>
      <c r="F8" s="84">
        <v>15634</v>
      </c>
      <c r="G8" s="84">
        <v>263004</v>
      </c>
      <c r="H8" s="84">
        <v>3597427</v>
      </c>
      <c r="I8" s="84">
        <v>1710</v>
      </c>
      <c r="J8" s="84">
        <v>23716</v>
      </c>
      <c r="K8" s="84">
        <v>59413</v>
      </c>
      <c r="L8" s="84">
        <v>1216750</v>
      </c>
      <c r="M8" s="86">
        <f>SUM(B8:L8)</f>
        <v>7406414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13" ht="12.75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</row>
    <row r="10" spans="1:13" ht="13.5" thickBot="1">
      <c r="A10" s="96" t="s">
        <v>3</v>
      </c>
      <c r="B10" s="90">
        <f aca="true" t="shared" si="0" ref="B10:M10">SUM(B7:B9)</f>
        <v>519849</v>
      </c>
      <c r="C10" s="90">
        <f t="shared" si="0"/>
        <v>52849</v>
      </c>
      <c r="D10" s="90">
        <f t="shared" si="0"/>
        <v>1709762</v>
      </c>
      <c r="E10" s="90">
        <f t="shared" si="0"/>
        <v>279655</v>
      </c>
      <c r="F10" s="90">
        <f t="shared" si="0"/>
        <v>156640</v>
      </c>
      <c r="G10" s="90">
        <f t="shared" si="0"/>
        <v>294962</v>
      </c>
      <c r="H10" s="90">
        <f t="shared" si="0"/>
        <v>8277278</v>
      </c>
      <c r="I10" s="90">
        <f t="shared" si="0"/>
        <v>1735</v>
      </c>
      <c r="J10" s="90">
        <f t="shared" si="0"/>
        <v>29473</v>
      </c>
      <c r="K10" s="90">
        <f t="shared" si="0"/>
        <v>65498</v>
      </c>
      <c r="L10" s="90">
        <f t="shared" si="0"/>
        <v>1426980</v>
      </c>
      <c r="M10" s="97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/>
  <dimension ref="A1:L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3" width="25.00390625" style="3" customWidth="1"/>
    <col min="4" max="16384" width="11.421875" style="3" customWidth="1"/>
  </cols>
  <sheetData>
    <row r="1" spans="1:7" ht="18">
      <c r="A1" s="131" t="s">
        <v>82</v>
      </c>
      <c r="B1" s="131"/>
      <c r="C1" s="1"/>
      <c r="D1" s="2"/>
      <c r="E1" s="2"/>
      <c r="F1" s="2"/>
      <c r="G1" s="2"/>
    </row>
    <row r="3" spans="1:8" ht="15">
      <c r="A3" s="144" t="s">
        <v>104</v>
      </c>
      <c r="B3" s="144"/>
      <c r="C3" s="10"/>
      <c r="D3" s="4"/>
      <c r="E3" s="4"/>
      <c r="F3" s="4"/>
      <c r="G3" s="4"/>
      <c r="H3" s="4"/>
    </row>
    <row r="4" spans="1:8" ht="15">
      <c r="A4" s="144" t="s">
        <v>168</v>
      </c>
      <c r="B4" s="144"/>
      <c r="C4" s="10"/>
      <c r="D4" s="4"/>
      <c r="E4" s="4"/>
      <c r="F4" s="4"/>
      <c r="G4" s="4"/>
      <c r="H4" s="4"/>
    </row>
    <row r="5" spans="1:2" ht="13.5" thickBot="1">
      <c r="A5" s="93"/>
      <c r="B5" s="93"/>
    </row>
    <row r="6" spans="1:8" s="6" customFormat="1" ht="12.75" customHeight="1">
      <c r="A6" s="133" t="s">
        <v>76</v>
      </c>
      <c r="B6" s="135" t="s">
        <v>77</v>
      </c>
      <c r="C6" s="11"/>
      <c r="D6" s="5"/>
      <c r="E6" s="5"/>
      <c r="F6" s="5"/>
      <c r="G6" s="5"/>
      <c r="H6" s="5"/>
    </row>
    <row r="7" spans="1:8" s="6" customFormat="1" ht="13.5" customHeight="1" thickBot="1">
      <c r="A7" s="134"/>
      <c r="B7" s="136"/>
      <c r="C7" s="11"/>
      <c r="D7" s="5"/>
      <c r="E7" s="5"/>
      <c r="F7" s="5"/>
      <c r="G7" s="5"/>
      <c r="H7" s="5"/>
    </row>
    <row r="8" spans="1:12" s="6" customFormat="1" ht="12.75" customHeight="1">
      <c r="A8" s="100" t="s">
        <v>17</v>
      </c>
      <c r="B8" s="82">
        <v>942891</v>
      </c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12.75" customHeight="1">
      <c r="A9" s="101" t="s">
        <v>18</v>
      </c>
      <c r="B9" s="86">
        <v>509373</v>
      </c>
      <c r="C9" s="12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12.75" customHeight="1">
      <c r="A10" s="101" t="s">
        <v>19</v>
      </c>
      <c r="B10" s="86">
        <v>3967563</v>
      </c>
      <c r="C10" s="12"/>
      <c r="D10" s="7"/>
      <c r="E10" s="7"/>
      <c r="F10" s="7"/>
      <c r="G10" s="7"/>
      <c r="H10" s="7"/>
      <c r="I10" s="7"/>
      <c r="J10" s="7"/>
      <c r="K10" s="7"/>
      <c r="L10" s="7"/>
    </row>
    <row r="11" spans="1:12" s="6" customFormat="1" ht="12.75" customHeight="1">
      <c r="A11" s="101" t="s">
        <v>20</v>
      </c>
      <c r="B11" s="86">
        <v>153387</v>
      </c>
      <c r="C11" s="12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12.75" customHeight="1">
      <c r="A12" s="101" t="s">
        <v>21</v>
      </c>
      <c r="B12" s="86">
        <v>196072</v>
      </c>
      <c r="C12" s="12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 ht="12.75" customHeight="1">
      <c r="A13" s="101" t="s">
        <v>22</v>
      </c>
      <c r="B13" s="86">
        <v>1503436</v>
      </c>
      <c r="C13" s="12"/>
      <c r="D13" s="7"/>
      <c r="E13" s="7"/>
      <c r="F13" s="7"/>
      <c r="G13" s="7"/>
      <c r="H13" s="7"/>
      <c r="I13" s="7"/>
      <c r="J13" s="7"/>
      <c r="K13" s="7"/>
      <c r="L13" s="7"/>
    </row>
    <row r="14" spans="1:12" s="6" customFormat="1" ht="12.75" customHeight="1">
      <c r="A14" s="101" t="s">
        <v>23</v>
      </c>
      <c r="B14" s="86">
        <v>12065</v>
      </c>
      <c r="C14" s="12"/>
      <c r="D14" s="7"/>
      <c r="E14" s="7"/>
      <c r="F14" s="7"/>
      <c r="G14" s="7"/>
      <c r="H14" s="7"/>
      <c r="I14" s="7"/>
      <c r="J14" s="7"/>
      <c r="K14" s="7"/>
      <c r="L14" s="7"/>
    </row>
    <row r="15" spans="1:12" s="6" customFormat="1" ht="12.75" customHeight="1" thickBot="1">
      <c r="A15" s="102" t="s">
        <v>24</v>
      </c>
      <c r="B15" s="91">
        <v>121628</v>
      </c>
      <c r="C15" s="12"/>
      <c r="D15" s="7"/>
      <c r="E15" s="7"/>
      <c r="F15" s="7"/>
      <c r="G15" s="7"/>
      <c r="H15" s="7"/>
      <c r="I15" s="7"/>
      <c r="J15" s="7"/>
      <c r="K15" s="7"/>
      <c r="L15" s="7"/>
    </row>
    <row r="23" ht="12.75">
      <c r="B23" s="8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/>
  <dimension ref="A1:K1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105</v>
      </c>
      <c r="B3" s="144"/>
      <c r="C3" s="4"/>
      <c r="D3" s="4"/>
      <c r="E3" s="4"/>
      <c r="F3" s="4"/>
      <c r="G3" s="4"/>
    </row>
    <row r="4" spans="1:7" ht="15">
      <c r="A4" s="144" t="s">
        <v>168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76</v>
      </c>
      <c r="B6" s="135" t="s">
        <v>77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25</v>
      </c>
      <c r="B8" s="82">
        <v>546062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6</v>
      </c>
      <c r="B9" s="86">
        <v>79419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7</v>
      </c>
      <c r="B10" s="86">
        <v>126548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 t="s">
        <v>26</v>
      </c>
      <c r="B11" s="86">
        <v>181225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>
      <c r="A12" s="101" t="s">
        <v>27</v>
      </c>
      <c r="B12" s="86">
        <v>125068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 ht="12.75" customHeight="1">
      <c r="A13" s="101" t="s">
        <v>28</v>
      </c>
      <c r="B13" s="86">
        <v>4200765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 ht="12.75" customHeight="1" thickBot="1">
      <c r="A14" s="102" t="s">
        <v>29</v>
      </c>
      <c r="B14" s="91">
        <v>149179</v>
      </c>
      <c r="C14" s="7"/>
      <c r="D14" s="7"/>
      <c r="E14" s="7"/>
      <c r="F14" s="7"/>
      <c r="G14" s="7"/>
      <c r="H14" s="7"/>
      <c r="I14" s="7"/>
      <c r="J14" s="7"/>
      <c r="K14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31" t="s">
        <v>82</v>
      </c>
      <c r="B1" s="131"/>
      <c r="C1" s="131"/>
      <c r="D1" s="2"/>
      <c r="E1" s="2"/>
      <c r="F1" s="2"/>
      <c r="G1" s="2"/>
      <c r="H1" s="2"/>
    </row>
    <row r="3" spans="1:9" ht="15">
      <c r="A3" s="144" t="s">
        <v>99</v>
      </c>
      <c r="B3" s="149"/>
      <c r="C3" s="149"/>
      <c r="D3" s="4"/>
      <c r="E3" s="4"/>
      <c r="F3" s="4"/>
      <c r="G3" s="4"/>
      <c r="H3" s="4"/>
      <c r="I3" s="4"/>
    </row>
    <row r="4" spans="1:3" ht="13.5" thickBot="1">
      <c r="A4" s="93"/>
      <c r="B4" s="93"/>
      <c r="C4" s="93"/>
    </row>
    <row r="5" spans="1:9" s="6" customFormat="1" ht="11.25" customHeight="1">
      <c r="A5" s="133" t="s">
        <v>8</v>
      </c>
      <c r="B5" s="127" t="s">
        <v>174</v>
      </c>
      <c r="C5" s="135" t="s">
        <v>175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134"/>
      <c r="B6" s="128"/>
      <c r="C6" s="136"/>
      <c r="D6" s="5"/>
      <c r="E6" s="5"/>
      <c r="F6" s="5"/>
      <c r="G6" s="5"/>
      <c r="H6" s="5"/>
      <c r="I6" s="5"/>
    </row>
    <row r="7" spans="1:9" s="6" customFormat="1" ht="12.75" customHeight="1">
      <c r="A7" s="79">
        <v>1990</v>
      </c>
      <c r="B7" s="80">
        <v>1593</v>
      </c>
      <c r="C7" s="82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83">
        <v>1991</v>
      </c>
      <c r="B8" s="84">
        <v>1848</v>
      </c>
      <c r="C8" s="86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83">
        <v>1992</v>
      </c>
      <c r="B9" s="84">
        <v>1940</v>
      </c>
      <c r="C9" s="86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83">
        <v>1993</v>
      </c>
      <c r="B10" s="84">
        <v>1748</v>
      </c>
      <c r="C10" s="86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83">
        <v>1994</v>
      </c>
      <c r="B11" s="84">
        <v>1609</v>
      </c>
      <c r="C11" s="86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83">
        <v>1995</v>
      </c>
      <c r="B12" s="84">
        <v>2325</v>
      </c>
      <c r="C12" s="86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83">
        <v>1996</v>
      </c>
      <c r="B13" s="84">
        <v>2377</v>
      </c>
      <c r="C13" s="86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83">
        <v>1997</v>
      </c>
      <c r="B14" s="84">
        <v>1516</v>
      </c>
      <c r="C14" s="86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83">
        <v>1998</v>
      </c>
      <c r="B15" s="84">
        <v>1390</v>
      </c>
      <c r="C15" s="86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83">
        <v>1999</v>
      </c>
      <c r="B16" s="84">
        <v>1362</v>
      </c>
      <c r="C16" s="86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83">
        <v>2000</v>
      </c>
      <c r="B17" s="84">
        <v>1493</v>
      </c>
      <c r="C17" s="86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83">
        <v>2001</v>
      </c>
      <c r="B18" s="84">
        <v>955</v>
      </c>
      <c r="C18" s="86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83">
        <v>2002</v>
      </c>
      <c r="B19" s="84">
        <v>1024</v>
      </c>
      <c r="C19" s="86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83">
        <v>2003</v>
      </c>
      <c r="B20" s="84">
        <v>1151</v>
      </c>
      <c r="C20" s="86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83">
        <v>2004</v>
      </c>
      <c r="B21" s="84">
        <v>1106</v>
      </c>
      <c r="C21" s="86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87" t="s">
        <v>176</v>
      </c>
      <c r="B22" s="84">
        <v>848</v>
      </c>
      <c r="C22" s="86">
        <v>20868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2.75" customHeight="1">
      <c r="A23" s="87" t="s">
        <v>177</v>
      </c>
      <c r="B23" s="84">
        <v>1189</v>
      </c>
      <c r="C23" s="86">
        <v>30289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2.75" customHeight="1" thickBot="1">
      <c r="A24" s="88">
        <v>2007</v>
      </c>
      <c r="B24" s="89">
        <v>1451</v>
      </c>
      <c r="C24" s="91">
        <v>29353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2.75" customHeight="1">
      <c r="A25" s="145" t="s">
        <v>178</v>
      </c>
      <c r="B25" s="146"/>
      <c r="C25" s="14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ht="14.25">
      <c r="A26" s="147" t="s">
        <v>179</v>
      </c>
      <c r="B26" s="148"/>
      <c r="C26" s="148"/>
      <c r="D26" s="148"/>
      <c r="E26" s="148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106</v>
      </c>
      <c r="B3" s="144"/>
      <c r="C3" s="4"/>
      <c r="D3" s="4"/>
      <c r="E3" s="4"/>
      <c r="F3" s="4"/>
      <c r="G3" s="4"/>
    </row>
    <row r="4" spans="1:7" ht="15">
      <c r="A4" s="144" t="s">
        <v>107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74</v>
      </c>
      <c r="B6" s="135" t="s">
        <v>72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30</v>
      </c>
      <c r="B8" s="82">
        <v>330386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31</v>
      </c>
      <c r="B9" s="86">
        <v>887515.12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29</v>
      </c>
      <c r="B10" s="86">
        <v>232758.96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/>
      <c r="B11" s="86"/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 thickBot="1">
      <c r="A12" s="96" t="s">
        <v>73</v>
      </c>
      <c r="B12" s="97">
        <f>SUM(B8:B10)</f>
        <v>1450660.08</v>
      </c>
      <c r="C12" s="7"/>
      <c r="D12" s="7"/>
      <c r="E12" s="7"/>
      <c r="F12" s="7"/>
      <c r="G12" s="7"/>
      <c r="H12" s="7"/>
      <c r="I12" s="7"/>
      <c r="J12" s="7"/>
      <c r="K12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3" spans="1:18" ht="15">
      <c r="A3" s="129" t="s">
        <v>180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8" s="6" customFormat="1" ht="12.75" customHeight="1">
      <c r="A5" s="133" t="s">
        <v>75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1"/>
      <c r="L5" s="107"/>
      <c r="M5" s="5"/>
      <c r="N5" s="5"/>
      <c r="O5" s="5"/>
      <c r="P5" s="5"/>
      <c r="Q5" s="5"/>
      <c r="R5" s="5"/>
    </row>
    <row r="6" spans="1:18" s="6" customFormat="1" ht="79.5" customHeight="1" thickBot="1">
      <c r="A6" s="134"/>
      <c r="B6" s="98" t="s">
        <v>12</v>
      </c>
      <c r="C6" s="98" t="s">
        <v>13</v>
      </c>
      <c r="D6" s="98" t="s">
        <v>14</v>
      </c>
      <c r="E6" s="98" t="s">
        <v>94</v>
      </c>
      <c r="F6" s="98" t="s">
        <v>90</v>
      </c>
      <c r="G6" s="98" t="s">
        <v>95</v>
      </c>
      <c r="H6" s="98" t="s">
        <v>96</v>
      </c>
      <c r="I6" s="98" t="s">
        <v>92</v>
      </c>
      <c r="J6" s="98" t="s">
        <v>97</v>
      </c>
      <c r="K6" s="98" t="s">
        <v>16</v>
      </c>
      <c r="L6" s="99" t="s">
        <v>5</v>
      </c>
      <c r="M6" s="5"/>
      <c r="N6" s="5"/>
      <c r="O6" s="5"/>
      <c r="P6" s="5"/>
      <c r="Q6" s="5"/>
      <c r="R6" s="5"/>
    </row>
    <row r="7" spans="1:12" ht="12.75">
      <c r="A7" s="9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34" customFormat="1" ht="13.5" thickBot="1">
      <c r="A8" s="96" t="s">
        <v>3</v>
      </c>
      <c r="B8" s="90">
        <v>76870</v>
      </c>
      <c r="C8" s="90">
        <v>952</v>
      </c>
      <c r="D8" s="90">
        <v>312551</v>
      </c>
      <c r="E8" s="90">
        <v>112770</v>
      </c>
      <c r="F8" s="90">
        <v>9987</v>
      </c>
      <c r="G8" s="90">
        <v>2304</v>
      </c>
      <c r="H8" s="90">
        <v>929938</v>
      </c>
      <c r="I8" s="90">
        <v>25</v>
      </c>
      <c r="J8" s="90">
        <v>3972</v>
      </c>
      <c r="K8" s="90">
        <v>1291</v>
      </c>
      <c r="L8" s="97">
        <v>1450660</v>
      </c>
    </row>
    <row r="9" spans="1:12" ht="16.5" customHeight="1">
      <c r="A9" s="105" t="s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41" spans="3:15" ht="12.75">
      <c r="C41" s="35"/>
      <c r="D41" s="36"/>
      <c r="E41" s="35"/>
      <c r="F41" s="35"/>
      <c r="G41" s="35"/>
      <c r="H41" s="37"/>
      <c r="I41" s="37"/>
      <c r="J41" s="35"/>
      <c r="K41" s="35"/>
      <c r="L41" s="36"/>
      <c r="M41" s="35"/>
      <c r="N41" s="38"/>
      <c r="O41" s="39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18" customWidth="1"/>
    <col min="2" max="2" width="15.57421875" style="18" customWidth="1"/>
    <col min="3" max="3" width="15.00390625" style="18" customWidth="1"/>
    <col min="4" max="4" width="14.28125" style="18" customWidth="1"/>
    <col min="5" max="5" width="15.140625" style="18" customWidth="1"/>
    <col min="6" max="6" width="13.7109375" style="17" customWidth="1"/>
    <col min="7" max="7" width="11.7109375" style="17" customWidth="1"/>
    <col min="8" max="8" width="11.421875" style="17" customWidth="1"/>
    <col min="9" max="9" width="10.421875" style="17" customWidth="1"/>
    <col min="10" max="10" width="13.140625" style="17" customWidth="1"/>
    <col min="11" max="11" width="10.140625" style="17" customWidth="1"/>
    <col min="12" max="12" width="10.57421875" style="18" customWidth="1"/>
    <col min="13" max="13" width="12.140625" style="18" customWidth="1"/>
    <col min="14" max="16384" width="14.8515625" style="18" customWidth="1"/>
  </cols>
  <sheetData>
    <row r="1" spans="1:11" s="15" customFormat="1" ht="18">
      <c r="A1" s="126" t="s">
        <v>82</v>
      </c>
      <c r="B1" s="126"/>
      <c r="C1" s="126"/>
      <c r="D1" s="126"/>
      <c r="E1" s="126"/>
      <c r="F1" s="13"/>
      <c r="G1" s="13"/>
      <c r="H1" s="14"/>
      <c r="I1" s="14"/>
      <c r="J1" s="14"/>
      <c r="K1" s="14"/>
    </row>
    <row r="3" spans="1:7" ht="15">
      <c r="A3" s="153" t="s">
        <v>172</v>
      </c>
      <c r="B3" s="153"/>
      <c r="C3" s="153"/>
      <c r="D3" s="153"/>
      <c r="E3" s="153"/>
      <c r="F3" s="16"/>
      <c r="G3" s="16"/>
    </row>
    <row r="4" spans="1:5" ht="14.25" customHeight="1" thickBot="1">
      <c r="A4" s="108"/>
      <c r="B4" s="108"/>
      <c r="C4" s="108"/>
      <c r="D4" s="108"/>
      <c r="E4" s="108"/>
    </row>
    <row r="5" spans="1:7" ht="12.75">
      <c r="A5" s="150" t="s">
        <v>34</v>
      </c>
      <c r="B5" s="124" t="s">
        <v>35</v>
      </c>
      <c r="C5" s="154"/>
      <c r="D5" s="124" t="s">
        <v>36</v>
      </c>
      <c r="E5" s="125"/>
      <c r="F5" s="19"/>
      <c r="G5" s="19"/>
    </row>
    <row r="6" spans="1:7" ht="12.75" customHeight="1">
      <c r="A6" s="151"/>
      <c r="B6" s="115" t="s">
        <v>37</v>
      </c>
      <c r="C6" s="116" t="s">
        <v>38</v>
      </c>
      <c r="D6" s="115" t="s">
        <v>37</v>
      </c>
      <c r="E6" s="117" t="s">
        <v>38</v>
      </c>
      <c r="F6" s="20"/>
      <c r="G6" s="20"/>
    </row>
    <row r="7" spans="1:7" ht="12.75" customHeight="1" thickBot="1">
      <c r="A7" s="152"/>
      <c r="B7" s="118" t="s">
        <v>181</v>
      </c>
      <c r="C7" s="119" t="s">
        <v>182</v>
      </c>
      <c r="D7" s="118" t="s">
        <v>181</v>
      </c>
      <c r="E7" s="120" t="s">
        <v>182</v>
      </c>
      <c r="F7" s="20"/>
      <c r="G7" s="20"/>
    </row>
    <row r="8" spans="1:11" s="23" customFormat="1" ht="12.75">
      <c r="A8" s="109" t="s">
        <v>100</v>
      </c>
      <c r="B8" s="81">
        <f>SUM(B9:B10)</f>
        <v>85150</v>
      </c>
      <c r="C8" s="81">
        <f>SUM(C9:C10)</f>
        <v>13248</v>
      </c>
      <c r="D8" s="81">
        <f>SUM(D9:D10)</f>
        <v>153305</v>
      </c>
      <c r="E8" s="110">
        <f>SUM(E9:E10)</f>
        <v>16850</v>
      </c>
      <c r="F8" s="21"/>
      <c r="G8" s="21"/>
      <c r="H8" s="22"/>
      <c r="I8" s="22"/>
      <c r="J8" s="22"/>
      <c r="K8" s="22"/>
    </row>
    <row r="9" spans="1:7" ht="12.75">
      <c r="A9" s="111" t="s">
        <v>39</v>
      </c>
      <c r="B9" s="84">
        <v>26678</v>
      </c>
      <c r="C9" s="84">
        <v>1497</v>
      </c>
      <c r="D9" s="84">
        <v>123931</v>
      </c>
      <c r="E9" s="86">
        <v>6666</v>
      </c>
      <c r="F9" s="24"/>
      <c r="G9" s="24"/>
    </row>
    <row r="10" spans="1:7" ht="12.75">
      <c r="A10" s="111" t="s">
        <v>40</v>
      </c>
      <c r="B10" s="84">
        <v>58472</v>
      </c>
      <c r="C10" s="84">
        <v>11751</v>
      </c>
      <c r="D10" s="84">
        <v>29374</v>
      </c>
      <c r="E10" s="86">
        <v>10184</v>
      </c>
      <c r="F10" s="24"/>
      <c r="G10" s="24"/>
    </row>
    <row r="11" spans="1:7" ht="12.75">
      <c r="A11" s="111"/>
      <c r="B11" s="84"/>
      <c r="C11" s="84"/>
      <c r="D11" s="84"/>
      <c r="E11" s="86"/>
      <c r="F11" s="24"/>
      <c r="G11" s="24"/>
    </row>
    <row r="12" spans="1:11" s="23" customFormat="1" ht="12.75">
      <c r="A12" s="112" t="s">
        <v>101</v>
      </c>
      <c r="B12" s="85">
        <f>SUM(B13:B16)</f>
        <v>558072</v>
      </c>
      <c r="C12" s="85">
        <f>SUM(C13:C16)</f>
        <v>145624</v>
      </c>
      <c r="D12" s="85">
        <f>SUM(D13:D16)</f>
        <v>168331</v>
      </c>
      <c r="E12" s="113">
        <f>SUM(E13:E16)</f>
        <v>27130</v>
      </c>
      <c r="F12" s="21"/>
      <c r="G12" s="21"/>
      <c r="H12" s="22"/>
      <c r="I12" s="22"/>
      <c r="J12" s="22"/>
      <c r="K12" s="22"/>
    </row>
    <row r="13" spans="1:7" ht="12.75">
      <c r="A13" s="111" t="s">
        <v>41</v>
      </c>
      <c r="B13" s="84">
        <v>46</v>
      </c>
      <c r="C13" s="84">
        <v>27451</v>
      </c>
      <c r="D13" s="84">
        <v>24</v>
      </c>
      <c r="E13" s="86">
        <v>965</v>
      </c>
      <c r="F13" s="25"/>
      <c r="G13" s="25"/>
    </row>
    <row r="14" spans="1:7" ht="12.75">
      <c r="A14" s="111" t="s">
        <v>42</v>
      </c>
      <c r="B14" s="84">
        <v>61263</v>
      </c>
      <c r="C14" s="84">
        <v>80018</v>
      </c>
      <c r="D14" s="84">
        <v>36605</v>
      </c>
      <c r="E14" s="86">
        <v>11454</v>
      </c>
      <c r="F14" s="25"/>
      <c r="G14" s="25"/>
    </row>
    <row r="15" spans="1:7" ht="12.75">
      <c r="A15" s="111" t="s">
        <v>43</v>
      </c>
      <c r="B15" s="84">
        <v>9400</v>
      </c>
      <c r="C15" s="84">
        <v>316</v>
      </c>
      <c r="D15" s="84">
        <v>3729</v>
      </c>
      <c r="E15" s="86">
        <v>1614</v>
      </c>
      <c r="F15" s="24"/>
      <c r="G15" s="24"/>
    </row>
    <row r="16" spans="1:7" ht="12.75">
      <c r="A16" s="111" t="s">
        <v>44</v>
      </c>
      <c r="B16" s="84">
        <v>487363</v>
      </c>
      <c r="C16" s="84">
        <v>37839</v>
      </c>
      <c r="D16" s="84">
        <v>127973</v>
      </c>
      <c r="E16" s="86">
        <v>13097</v>
      </c>
      <c r="F16" s="24"/>
      <c r="G16" s="24"/>
    </row>
    <row r="17" spans="1:7" ht="12.75">
      <c r="A17" s="111"/>
      <c r="B17" s="84"/>
      <c r="C17" s="84"/>
      <c r="D17" s="84"/>
      <c r="E17" s="86"/>
      <c r="F17" s="24"/>
      <c r="G17" s="24"/>
    </row>
    <row r="18" spans="1:11" s="23" customFormat="1" ht="12.75">
      <c r="A18" s="112" t="s">
        <v>45</v>
      </c>
      <c r="B18" s="85">
        <f>SUM(B19:B23)</f>
        <v>103164</v>
      </c>
      <c r="C18" s="85">
        <f>SUM(C19:C23)</f>
        <v>132837</v>
      </c>
      <c r="D18" s="85">
        <f>SUM(D19:D23)</f>
        <v>9730</v>
      </c>
      <c r="E18" s="113">
        <f>SUM(E19:E23)</f>
        <v>18810</v>
      </c>
      <c r="F18" s="21"/>
      <c r="G18" s="21"/>
      <c r="H18" s="22"/>
      <c r="I18" s="22"/>
      <c r="J18" s="22"/>
      <c r="K18" s="22"/>
    </row>
    <row r="19" spans="1:7" ht="12.75">
      <c r="A19" s="111" t="s">
        <v>41</v>
      </c>
      <c r="B19" s="84">
        <v>5740</v>
      </c>
      <c r="C19" s="84">
        <v>42429</v>
      </c>
      <c r="D19" s="84">
        <v>15</v>
      </c>
      <c r="E19" s="86">
        <v>5690</v>
      </c>
      <c r="F19" s="25"/>
      <c r="G19" s="25"/>
    </row>
    <row r="20" spans="1:7" ht="12.75">
      <c r="A20" s="111" t="s">
        <v>42</v>
      </c>
      <c r="B20" s="84">
        <v>71641</v>
      </c>
      <c r="C20" s="84">
        <v>71742</v>
      </c>
      <c r="D20" s="84">
        <v>827</v>
      </c>
      <c r="E20" s="86">
        <v>7274</v>
      </c>
      <c r="F20" s="25"/>
      <c r="G20" s="25"/>
    </row>
    <row r="21" spans="1:7" ht="12.75">
      <c r="A21" s="111" t="s">
        <v>46</v>
      </c>
      <c r="B21" s="84">
        <v>593</v>
      </c>
      <c r="C21" s="84">
        <v>4513</v>
      </c>
      <c r="D21" s="84">
        <v>2816</v>
      </c>
      <c r="E21" s="86">
        <v>2065</v>
      </c>
      <c r="F21" s="25"/>
      <c r="G21" s="25"/>
    </row>
    <row r="22" spans="1:7" ht="12.75">
      <c r="A22" s="111" t="s">
        <v>47</v>
      </c>
      <c r="B22" s="84">
        <v>25164</v>
      </c>
      <c r="C22" s="84">
        <v>6770</v>
      </c>
      <c r="D22" s="84">
        <v>227</v>
      </c>
      <c r="E22" s="86">
        <v>520</v>
      </c>
      <c r="F22" s="25"/>
      <c r="G22" s="25"/>
    </row>
    <row r="23" spans="1:7" ht="12.75">
      <c r="A23" s="111" t="s">
        <v>9</v>
      </c>
      <c r="B23" s="84">
        <v>26</v>
      </c>
      <c r="C23" s="84">
        <v>7383</v>
      </c>
      <c r="D23" s="84">
        <v>5845</v>
      </c>
      <c r="E23" s="86">
        <v>3261</v>
      </c>
      <c r="F23" s="25"/>
      <c r="G23" s="25"/>
    </row>
    <row r="24" spans="1:7" ht="12.75">
      <c r="A24" s="111"/>
      <c r="B24" s="84"/>
      <c r="C24" s="84"/>
      <c r="D24" s="84"/>
      <c r="E24" s="86"/>
      <c r="F24" s="24"/>
      <c r="G24" s="24"/>
    </row>
    <row r="25" spans="1:11" s="23" customFormat="1" ht="12.75">
      <c r="A25" s="112" t="s">
        <v>48</v>
      </c>
      <c r="B25" s="85">
        <f>SUM(B26:B29)</f>
        <v>742930</v>
      </c>
      <c r="C25" s="85">
        <f>SUM(C26:C29)</f>
        <v>1047162</v>
      </c>
      <c r="D25" s="85">
        <f>SUM(D26:D29)</f>
        <v>39347</v>
      </c>
      <c r="E25" s="113">
        <f>SUM(E26:E29)</f>
        <v>153033</v>
      </c>
      <c r="F25" s="21"/>
      <c r="G25" s="21"/>
      <c r="H25" s="22"/>
      <c r="I25" s="22"/>
      <c r="J25" s="22"/>
      <c r="K25" s="22"/>
    </row>
    <row r="26" spans="1:7" ht="12.75">
      <c r="A26" s="111" t="s">
        <v>49</v>
      </c>
      <c r="B26" s="84">
        <v>283937</v>
      </c>
      <c r="C26" s="84">
        <v>504483</v>
      </c>
      <c r="D26" s="84">
        <v>9345</v>
      </c>
      <c r="E26" s="86">
        <v>22883</v>
      </c>
      <c r="F26" s="25"/>
      <c r="G26" s="25"/>
    </row>
    <row r="27" spans="1:7" ht="12.75">
      <c r="A27" s="111" t="s">
        <v>50</v>
      </c>
      <c r="B27" s="84">
        <v>379296</v>
      </c>
      <c r="C27" s="84">
        <v>319706</v>
      </c>
      <c r="D27" s="84">
        <v>14451</v>
      </c>
      <c r="E27" s="86">
        <v>33309</v>
      </c>
      <c r="F27" s="25"/>
      <c r="G27" s="25"/>
    </row>
    <row r="28" spans="1:7" ht="12.75">
      <c r="A28" s="111"/>
      <c r="B28" s="84"/>
      <c r="C28" s="84"/>
      <c r="D28" s="84"/>
      <c r="E28" s="86"/>
      <c r="F28" s="24"/>
      <c r="G28" s="24" t="s">
        <v>33</v>
      </c>
    </row>
    <row r="29" spans="1:7" ht="12.75">
      <c r="A29" s="111" t="s">
        <v>51</v>
      </c>
      <c r="B29" s="84">
        <v>79697</v>
      </c>
      <c r="C29" s="84">
        <v>222973</v>
      </c>
      <c r="D29" s="84">
        <v>15551</v>
      </c>
      <c r="E29" s="86">
        <v>96841</v>
      </c>
      <c r="F29" s="25"/>
      <c r="G29" s="25"/>
    </row>
    <row r="30" spans="1:7" ht="12.75">
      <c r="A30" s="111"/>
      <c r="B30" s="84"/>
      <c r="C30" s="84"/>
      <c r="D30" s="84"/>
      <c r="E30" s="86"/>
      <c r="F30" s="24"/>
      <c r="G30" s="24"/>
    </row>
    <row r="31" spans="1:7" ht="12.75">
      <c r="A31" s="112" t="s">
        <v>52</v>
      </c>
      <c r="B31" s="84"/>
      <c r="C31" s="84"/>
      <c r="D31" s="84"/>
      <c r="E31" s="86"/>
      <c r="F31" s="24"/>
      <c r="G31" s="24"/>
    </row>
    <row r="32" spans="1:11" s="23" customFormat="1" ht="12.75">
      <c r="A32" s="112" t="s">
        <v>53</v>
      </c>
      <c r="B32" s="85">
        <f>SUM(B33:B36)</f>
        <v>106096</v>
      </c>
      <c r="C32" s="85">
        <f>SUM(C33:C36)</f>
        <v>469373</v>
      </c>
      <c r="D32" s="85">
        <f>SUM(D33:D36)</f>
        <v>254381</v>
      </c>
      <c r="E32" s="113">
        <f>SUM(E33:E36)</f>
        <v>528464</v>
      </c>
      <c r="F32" s="21"/>
      <c r="G32" s="21"/>
      <c r="H32" s="22"/>
      <c r="I32" s="22"/>
      <c r="J32" s="22"/>
      <c r="K32" s="22"/>
    </row>
    <row r="33" spans="1:7" ht="12.75">
      <c r="A33" s="111" t="s">
        <v>54</v>
      </c>
      <c r="B33" s="84">
        <v>74246</v>
      </c>
      <c r="C33" s="84">
        <v>122539</v>
      </c>
      <c r="D33" s="84">
        <v>8517</v>
      </c>
      <c r="E33" s="86">
        <v>128507</v>
      </c>
      <c r="F33" s="24"/>
      <c r="G33" s="24"/>
    </row>
    <row r="34" spans="1:7" ht="12.75">
      <c r="A34" s="111" t="s">
        <v>55</v>
      </c>
      <c r="B34" s="84">
        <v>11206</v>
      </c>
      <c r="C34" s="84">
        <v>13800</v>
      </c>
      <c r="D34" s="84">
        <v>2926</v>
      </c>
      <c r="E34" s="86">
        <v>7260</v>
      </c>
      <c r="F34" s="24"/>
      <c r="G34" s="24"/>
    </row>
    <row r="35" spans="1:7" ht="12.75">
      <c r="A35" s="111" t="s">
        <v>56</v>
      </c>
      <c r="B35" s="84">
        <v>2653</v>
      </c>
      <c r="C35" s="84">
        <v>121913</v>
      </c>
      <c r="D35" s="84">
        <v>97776</v>
      </c>
      <c r="E35" s="86">
        <v>91725</v>
      </c>
      <c r="F35" s="25"/>
      <c r="G35" s="25"/>
    </row>
    <row r="36" spans="1:7" ht="12.75">
      <c r="A36" s="111" t="s">
        <v>57</v>
      </c>
      <c r="B36" s="84">
        <v>17991</v>
      </c>
      <c r="C36" s="84">
        <v>211121</v>
      </c>
      <c r="D36" s="84">
        <v>145162</v>
      </c>
      <c r="E36" s="86">
        <v>300972</v>
      </c>
      <c r="F36" s="25"/>
      <c r="G36" s="25"/>
    </row>
    <row r="37" spans="1:7" ht="12.75">
      <c r="A37" s="111"/>
      <c r="B37" s="84"/>
      <c r="C37" s="84"/>
      <c r="D37" s="84"/>
      <c r="E37" s="86"/>
      <c r="F37" s="24"/>
      <c r="G37" s="24"/>
    </row>
    <row r="38" spans="1:11" s="23" customFormat="1" ht="12.75">
      <c r="A38" s="112" t="s">
        <v>58</v>
      </c>
      <c r="B38" s="85">
        <f>SUM(B39:B48)</f>
        <v>754789</v>
      </c>
      <c r="C38" s="85">
        <f>SUM(C39:C48)</f>
        <v>925085</v>
      </c>
      <c r="D38" s="85">
        <f>SUM(D39:D48)</f>
        <v>111107</v>
      </c>
      <c r="E38" s="113">
        <f>SUM(E39:E48)</f>
        <v>561863.7</v>
      </c>
      <c r="F38" s="21"/>
      <c r="G38" s="21"/>
      <c r="H38" s="22"/>
      <c r="I38" s="22"/>
      <c r="J38" s="22"/>
      <c r="K38" s="22"/>
    </row>
    <row r="39" spans="1:7" ht="12.75">
      <c r="A39" s="111" t="s">
        <v>59</v>
      </c>
      <c r="B39" s="84">
        <v>22516</v>
      </c>
      <c r="C39" s="84">
        <v>12972</v>
      </c>
      <c r="D39" s="84" t="s">
        <v>10</v>
      </c>
      <c r="E39" s="86">
        <v>8193</v>
      </c>
      <c r="F39" s="25"/>
      <c r="G39" s="25"/>
    </row>
    <row r="40" spans="1:7" ht="12.75">
      <c r="A40" s="111" t="s">
        <v>60</v>
      </c>
      <c r="B40" s="84">
        <v>48328</v>
      </c>
      <c r="C40" s="84">
        <v>22357</v>
      </c>
      <c r="D40" s="84">
        <v>2</v>
      </c>
      <c r="E40" s="86">
        <v>0.7</v>
      </c>
      <c r="F40" s="24"/>
      <c r="G40" s="24"/>
    </row>
    <row r="41" spans="1:7" ht="12.75">
      <c r="A41" s="111" t="s">
        <v>61</v>
      </c>
      <c r="B41" s="84">
        <f>SUM(B42:B45)</f>
        <v>339668</v>
      </c>
      <c r="C41" s="84">
        <f>SUM(C42:C45)</f>
        <v>440021</v>
      </c>
      <c r="D41" s="84" t="s">
        <v>10</v>
      </c>
      <c r="E41" s="86" t="s">
        <v>10</v>
      </c>
      <c r="F41" s="24"/>
      <c r="G41" s="24"/>
    </row>
    <row r="42" spans="1:7" ht="12.75">
      <c r="A42" s="111" t="s">
        <v>62</v>
      </c>
      <c r="B42" s="84" t="s">
        <v>10</v>
      </c>
      <c r="C42" s="84" t="s">
        <v>10</v>
      </c>
      <c r="D42" s="84" t="s">
        <v>10</v>
      </c>
      <c r="E42" s="86" t="s">
        <v>10</v>
      </c>
      <c r="F42" s="24"/>
      <c r="G42" s="24"/>
    </row>
    <row r="43" spans="1:7" ht="12.75">
      <c r="A43" s="111" t="s">
        <v>63</v>
      </c>
      <c r="B43" s="84">
        <v>308211</v>
      </c>
      <c r="C43" s="84">
        <v>383374</v>
      </c>
      <c r="D43" s="84">
        <v>73074</v>
      </c>
      <c r="E43" s="86">
        <v>490499</v>
      </c>
      <c r="F43" s="24"/>
      <c r="G43" s="24"/>
    </row>
    <row r="44" spans="1:7" ht="12.75">
      <c r="A44" s="111" t="s">
        <v>64</v>
      </c>
      <c r="B44" s="84">
        <v>29206</v>
      </c>
      <c r="C44" s="84">
        <v>16129</v>
      </c>
      <c r="D44" s="84" t="s">
        <v>10</v>
      </c>
      <c r="E44" s="86" t="s">
        <v>10</v>
      </c>
      <c r="F44" s="24"/>
      <c r="G44" s="24"/>
    </row>
    <row r="45" spans="1:7" ht="12.75">
      <c r="A45" s="111" t="s">
        <v>65</v>
      </c>
      <c r="B45" s="84">
        <v>2251</v>
      </c>
      <c r="C45" s="84">
        <v>40518</v>
      </c>
      <c r="D45" s="84" t="s">
        <v>10</v>
      </c>
      <c r="E45" s="86" t="s">
        <v>10</v>
      </c>
      <c r="F45" s="24"/>
      <c r="G45" s="24"/>
    </row>
    <row r="46" spans="1:7" ht="12.75">
      <c r="A46" s="111" t="s">
        <v>66</v>
      </c>
      <c r="B46" s="84">
        <v>3405</v>
      </c>
      <c r="C46" s="84">
        <v>3221</v>
      </c>
      <c r="D46" s="84">
        <v>14334</v>
      </c>
      <c r="E46" s="86">
        <v>12339</v>
      </c>
      <c r="F46" s="24"/>
      <c r="G46" s="24"/>
    </row>
    <row r="47" spans="1:7" ht="12.75">
      <c r="A47" s="111" t="s">
        <v>67</v>
      </c>
      <c r="B47" s="84">
        <v>223</v>
      </c>
      <c r="C47" s="84">
        <v>286</v>
      </c>
      <c r="D47" s="84">
        <v>10107</v>
      </c>
      <c r="E47" s="86">
        <v>12407</v>
      </c>
      <c r="F47" s="24"/>
      <c r="G47" s="24"/>
    </row>
    <row r="48" spans="1:7" ht="12.75">
      <c r="A48" s="111" t="s">
        <v>68</v>
      </c>
      <c r="B48" s="84">
        <v>981</v>
      </c>
      <c r="C48" s="84">
        <v>6207</v>
      </c>
      <c r="D48" s="84">
        <v>13590</v>
      </c>
      <c r="E48" s="86">
        <v>38425</v>
      </c>
      <c r="F48" s="24"/>
      <c r="G48" s="24"/>
    </row>
    <row r="49" spans="1:7" ht="12.75">
      <c r="A49" s="111"/>
      <c r="B49" s="84"/>
      <c r="C49" s="84"/>
      <c r="D49" s="84"/>
      <c r="E49" s="86"/>
      <c r="F49" s="24"/>
      <c r="G49" s="24"/>
    </row>
    <row r="50" spans="1:11" s="23" customFormat="1" ht="12.75">
      <c r="A50" s="112" t="s">
        <v>102</v>
      </c>
      <c r="B50" s="85">
        <f>SUM(B51:B52)</f>
        <v>4740391</v>
      </c>
      <c r="C50" s="85">
        <f>SUM(C51:C52)</f>
        <v>4058286</v>
      </c>
      <c r="D50" s="85">
        <f>SUM(D51:D52)</f>
        <v>3413043</v>
      </c>
      <c r="E50" s="113">
        <f>SUM(E51:E52)</f>
        <v>3111496</v>
      </c>
      <c r="F50" s="26"/>
      <c r="G50" s="26"/>
      <c r="H50" s="22"/>
      <c r="I50" s="22"/>
      <c r="J50" s="22"/>
      <c r="K50" s="22"/>
    </row>
    <row r="51" spans="1:7" ht="12.75">
      <c r="A51" s="111" t="s">
        <v>69</v>
      </c>
      <c r="B51" s="84">
        <v>470904</v>
      </c>
      <c r="C51" s="84">
        <v>253890</v>
      </c>
      <c r="D51" s="84">
        <v>323844</v>
      </c>
      <c r="E51" s="86">
        <v>168428</v>
      </c>
      <c r="F51" s="25"/>
      <c r="G51" s="25"/>
    </row>
    <row r="52" spans="1:7" ht="12.75">
      <c r="A52" s="111" t="s">
        <v>70</v>
      </c>
      <c r="B52" s="84">
        <v>4269487</v>
      </c>
      <c r="C52" s="84">
        <v>3804396</v>
      </c>
      <c r="D52" s="84">
        <v>3089199</v>
      </c>
      <c r="E52" s="86">
        <v>2943068</v>
      </c>
      <c r="F52" s="24"/>
      <c r="G52" s="24"/>
    </row>
    <row r="53" spans="1:7" ht="12.75">
      <c r="A53" s="111"/>
      <c r="B53" s="84"/>
      <c r="C53" s="84"/>
      <c r="D53" s="84"/>
      <c r="E53" s="86"/>
      <c r="F53" s="24"/>
      <c r="G53" s="24"/>
    </row>
    <row r="54" spans="1:7" ht="13.5" thickBot="1">
      <c r="A54" s="114" t="s">
        <v>71</v>
      </c>
      <c r="B54" s="90" t="s">
        <v>10</v>
      </c>
      <c r="C54" s="90">
        <f>C8+C12+C18+C25+C32+C38+C50</f>
        <v>6791615</v>
      </c>
      <c r="D54" s="90" t="s">
        <v>10</v>
      </c>
      <c r="E54" s="97">
        <f>E8+E12+E18+E25+E32+E38+E50</f>
        <v>4417646.7</v>
      </c>
      <c r="F54" s="21"/>
      <c r="G54" s="21"/>
    </row>
    <row r="55" spans="1:10" s="28" customFormat="1" ht="12.75">
      <c r="A55" s="27"/>
      <c r="C55" s="29"/>
      <c r="E55" s="29"/>
      <c r="G55" s="30"/>
      <c r="H55" s="31"/>
      <c r="I55" s="32"/>
      <c r="J55" s="32"/>
    </row>
    <row r="56" ht="12.75">
      <c r="B56" s="33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</row>
    <row r="3" spans="1:15" ht="15">
      <c r="A3" s="129" t="s">
        <v>171</v>
      </c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  <c r="O3" s="4"/>
    </row>
    <row r="4" spans="1:9" ht="13.5" thickBot="1">
      <c r="A4" s="93"/>
      <c r="B4" s="93"/>
      <c r="C4" s="93"/>
      <c r="D4" s="93"/>
      <c r="E4" s="93"/>
      <c r="F4" s="93"/>
      <c r="G4" s="93"/>
      <c r="H4" s="93"/>
      <c r="I4" s="93"/>
    </row>
    <row r="5" spans="1:15" s="6" customFormat="1" ht="12.75" customHeight="1">
      <c r="A5" s="133" t="s">
        <v>0</v>
      </c>
      <c r="B5" s="121"/>
      <c r="C5" s="121"/>
      <c r="D5" s="139" t="s">
        <v>108</v>
      </c>
      <c r="E5" s="140"/>
      <c r="F5" s="127" t="s">
        <v>109</v>
      </c>
      <c r="G5" s="139" t="s">
        <v>110</v>
      </c>
      <c r="H5" s="140"/>
      <c r="I5" s="135" t="s">
        <v>111</v>
      </c>
      <c r="J5" s="5"/>
      <c r="K5" s="5"/>
      <c r="L5" s="5"/>
      <c r="M5" s="5"/>
      <c r="N5" s="5"/>
      <c r="O5" s="5"/>
    </row>
    <row r="6" spans="1:15" s="6" customFormat="1" ht="13.5" customHeight="1">
      <c r="A6" s="156"/>
      <c r="B6" s="157" t="s">
        <v>112</v>
      </c>
      <c r="C6" s="157" t="s">
        <v>113</v>
      </c>
      <c r="D6" s="155" t="s">
        <v>114</v>
      </c>
      <c r="E6" s="155" t="s">
        <v>115</v>
      </c>
      <c r="F6" s="157"/>
      <c r="G6" s="155" t="s">
        <v>116</v>
      </c>
      <c r="H6" s="155" t="s">
        <v>117</v>
      </c>
      <c r="I6" s="159" t="s">
        <v>118</v>
      </c>
      <c r="J6" s="5"/>
      <c r="K6" s="5"/>
      <c r="L6" s="5"/>
      <c r="M6" s="5"/>
      <c r="N6" s="5"/>
      <c r="O6" s="5"/>
    </row>
    <row r="7" spans="1:15" s="6" customFormat="1" ht="25.5" customHeight="1" thickBot="1">
      <c r="A7" s="134"/>
      <c r="B7" s="158"/>
      <c r="C7" s="128"/>
      <c r="D7" s="128"/>
      <c r="E7" s="128" t="s">
        <v>119</v>
      </c>
      <c r="F7" s="128"/>
      <c r="G7" s="128"/>
      <c r="H7" s="128"/>
      <c r="I7" s="136"/>
      <c r="J7" s="5"/>
      <c r="K7" s="5"/>
      <c r="L7" s="5"/>
      <c r="M7" s="5"/>
      <c r="N7" s="5"/>
      <c r="O7" s="5"/>
    </row>
    <row r="8" spans="1:19" s="6" customFormat="1" ht="12.75">
      <c r="A8" s="94" t="s">
        <v>1</v>
      </c>
      <c r="B8" s="80">
        <v>3838738</v>
      </c>
      <c r="C8" s="80">
        <v>22190</v>
      </c>
      <c r="D8" s="80">
        <v>2177423</v>
      </c>
      <c r="E8" s="80">
        <v>274105</v>
      </c>
      <c r="F8" s="80">
        <v>142445</v>
      </c>
      <c r="G8" s="80">
        <v>18627</v>
      </c>
      <c r="H8" s="80">
        <v>15541</v>
      </c>
      <c r="I8" s="82">
        <v>8082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3.5" customHeight="1">
      <c r="A9" s="95" t="s">
        <v>2</v>
      </c>
      <c r="B9" s="84">
        <v>482506</v>
      </c>
      <c r="C9" s="84">
        <v>247986</v>
      </c>
      <c r="D9" s="84">
        <v>1120861</v>
      </c>
      <c r="E9" s="84">
        <v>2000017</v>
      </c>
      <c r="F9" s="84">
        <v>100715</v>
      </c>
      <c r="G9" s="84">
        <v>88012</v>
      </c>
      <c r="H9" s="84"/>
      <c r="I9" s="86">
        <v>389807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9" ht="12.75">
      <c r="A10" s="95"/>
      <c r="B10" s="84"/>
      <c r="C10" s="84"/>
      <c r="D10" s="84"/>
      <c r="E10" s="84"/>
      <c r="F10" s="84"/>
      <c r="G10" s="84"/>
      <c r="H10" s="84"/>
      <c r="I10" s="86"/>
    </row>
    <row r="11" spans="1:9" ht="13.5" thickBot="1">
      <c r="A11" s="96" t="s">
        <v>3</v>
      </c>
      <c r="B11" s="90">
        <f aca="true" t="shared" si="0" ref="B11:I11">SUM(B8:B10)</f>
        <v>4321244</v>
      </c>
      <c r="C11" s="90">
        <f t="shared" si="0"/>
        <v>270176</v>
      </c>
      <c r="D11" s="90">
        <f t="shared" si="0"/>
        <v>3298284</v>
      </c>
      <c r="E11" s="90">
        <f t="shared" si="0"/>
        <v>2274122</v>
      </c>
      <c r="F11" s="90">
        <f t="shared" si="0"/>
        <v>243160</v>
      </c>
      <c r="G11" s="90">
        <f t="shared" si="0"/>
        <v>106639</v>
      </c>
      <c r="H11" s="90">
        <f t="shared" si="0"/>
        <v>15541</v>
      </c>
      <c r="I11" s="97">
        <f t="shared" si="0"/>
        <v>397889</v>
      </c>
    </row>
    <row r="13" ht="12.75">
      <c r="G13" s="40"/>
    </row>
    <row r="14" ht="12.75">
      <c r="D14" s="40"/>
    </row>
    <row r="20" ht="12.75">
      <c r="L20" s="40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2009-07-17T07:43:12Z</cp:lastPrinted>
  <dcterms:created xsi:type="dcterms:W3CDTF">1996-11-27T10:00:04Z</dcterms:created>
  <dcterms:modified xsi:type="dcterms:W3CDTF">2009-07-20T13:29:30Z</dcterms:modified>
  <cp:category/>
  <cp:version/>
  <cp:contentType/>
  <cp:contentStatus/>
</cp:coreProperties>
</file>