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18.1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>'[3]19.11-12'!$B$51</definedName>
    <definedName name="\G" localSheetId="0">#REF!</definedName>
    <definedName name="\G">#REF!</definedName>
    <definedName name="\I" localSheetId="0">#REF!</definedName>
    <definedName name="\I">#REF!</definedName>
    <definedName name="\L">'[3]19.11-12'!$B$53</definedName>
    <definedName name="\N" localSheetId="0">#REF!</definedName>
    <definedName name="\N">#REF!</definedName>
    <definedName name="\T">'[3]19.18-19'!#REF!</definedName>
    <definedName name="\x">'[9]Arlleg01'!$IR$8190</definedName>
    <definedName name="\z">'[9]Arlleg01'!$IR$8190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'[1]p122'!#REF!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'[1]p122'!#REF!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'[1]p122'!#REF!</definedName>
    <definedName name="__123Graph_FCurrent" hidden="1">'[3]19.14-15'!#REF!</definedName>
    <definedName name="__123Graph_FGrßfico1" hidden="1">'[3]19.14-15'!#REF!</definedName>
    <definedName name="__123Graph_X" hidden="1">'[1]p122'!#REF!</definedName>
    <definedName name="__123Graph_XCurrent" hidden="1">'[3]19.14-15'!#REF!</definedName>
    <definedName name="__123Graph_XGrßfico1" hidden="1">'[3]19.14-15'!#REF!</definedName>
    <definedName name="A_impresión_IM" localSheetId="0">#REF!</definedName>
    <definedName name="A_impresión_IM">#REF!</definedName>
    <definedName name="alk">'[7]19.11-12'!$B$53</definedName>
    <definedName name="_xlnm.Print_Area" localSheetId="0">'18.11'!$A$1:$M$42</definedName>
    <definedName name="balan.xls" hidden="1">'[8]7.24'!$D$6:$D$27</definedName>
    <definedName name="GUION" localSheetId="0">#REF!</definedName>
    <definedName name="GUION">#REF!</definedName>
    <definedName name="Imprimir_área_IM" localSheetId="0">#REF!</definedName>
    <definedName name="Imprimir_área_IM">#REF!</definedName>
    <definedName name="kk" hidden="1">'[11]19.14-15'!#REF!</definedName>
    <definedName name="kkjkj">#REF!</definedName>
    <definedName name="p421">'[4]CARNE1'!$B$44</definedName>
    <definedName name="p431" hidden="1">'[4]CARNE7'!$G$11:$G$93</definedName>
    <definedName name="p7" hidden="1">'[11]19.14-15'!#REF!</definedName>
    <definedName name="PEP">'[5]GANADE1'!$B$79</definedName>
    <definedName name="PEP1">'[6]19.11-12'!$B$51</definedName>
    <definedName name="PEP2">'[5]GANADE1'!$B$75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UTINA" localSheetId="0">#REF!</definedName>
    <definedName name="RUTINA">#REF!</definedName>
  </definedNames>
  <calcPr fullCalcOnLoad="1"/>
</workbook>
</file>

<file path=xl/comments1.xml><?xml version="1.0" encoding="utf-8"?>
<comments xmlns="http://schemas.openxmlformats.org/spreadsheetml/2006/main">
  <authors>
    <author>GFernandez</author>
    <author> </author>
    <author> FAMILIA</author>
  </authors>
  <commentList>
    <comment ref="B6" authorId="0">
      <text>
        <r>
          <rPr>
            <b/>
            <sz val="8"/>
            <rFont val="Tahoma"/>
            <family val="0"/>
          </rPr>
          <t>CCAA e INDUSTRIA TRITURACIÓN</t>
        </r>
      </text>
    </comment>
    <comment ref="E8" authorId="1">
      <text>
        <r>
          <rPr>
            <b/>
            <sz val="8"/>
            <rFont val="Tahoma"/>
            <family val="0"/>
          </rPr>
          <t>Corteza de la leña</t>
        </r>
      </text>
    </comment>
    <comment ref="B9" authorId="0">
      <text>
        <r>
          <rPr>
            <b/>
            <sz val="8"/>
            <rFont val="Tahoma"/>
            <family val="0"/>
          </rPr>
          <t>CCAA</t>
        </r>
      </text>
    </comment>
    <comment ref="E10" authorId="1">
      <text>
        <r>
          <rPr>
            <b/>
            <sz val="8"/>
            <rFont val="Tahoma"/>
            <family val="0"/>
          </rPr>
          <t>Corteza de la extracciones con destino industria</t>
        </r>
        <r>
          <rPr>
            <sz val="8"/>
            <rFont val="Tahoma"/>
            <family val="0"/>
          </rPr>
          <t xml:space="preserve">
Se estima 70%, el resto para viveros, jardinería...</t>
        </r>
      </text>
    </comment>
    <comment ref="G10" authorId="0">
      <text>
        <r>
          <rPr>
            <b/>
            <sz val="8"/>
            <rFont val="Tahoma"/>
            <family val="0"/>
          </rPr>
          <t>Leñas uso doméstico y productos secundarios sectoriales</t>
        </r>
      </text>
    </comment>
    <comment ref="I10" authorId="0">
      <text>
        <r>
          <rPr>
            <b/>
            <sz val="8"/>
            <rFont val="Tahoma"/>
            <family val="0"/>
          </rPr>
          <t>PER 2005-2010
Año 2004 Secores de la madera y el nueble</t>
        </r>
      </text>
    </comment>
    <comment ref="B13" authorId="0">
      <text>
        <r>
          <rPr>
            <b/>
            <sz val="8"/>
            <rFont val="Tahoma"/>
            <family val="0"/>
          </rPr>
          <t>ANFTA Y ASPAPEL</t>
        </r>
      </text>
    </comment>
    <comment ref="E15" authorId="0">
      <text>
        <r>
          <rPr>
            <b/>
            <sz val="8"/>
            <rFont val="Tahoma"/>
            <family val="0"/>
          </rPr>
          <t>ASPAPEL</t>
        </r>
      </text>
    </comment>
    <comment ref="G15" authorId="0">
      <text>
        <r>
          <rPr>
            <b/>
            <sz val="8"/>
            <rFont val="Tahoma"/>
            <family val="0"/>
          </rPr>
          <t>ASPAPEL</t>
        </r>
      </text>
    </comment>
    <comment ref="B16" authorId="0">
      <text>
        <r>
          <rPr>
            <b/>
            <sz val="8"/>
            <rFont val="Tahoma"/>
            <family val="0"/>
          </rPr>
          <t>ASPAPEL</t>
        </r>
      </text>
    </comment>
    <comment ref="G16" authorId="0">
      <text>
        <r>
          <rPr>
            <b/>
            <sz val="8"/>
            <rFont val="Tahoma"/>
            <family val="0"/>
          </rPr>
          <t>ASPAPEL</t>
        </r>
      </text>
    </comment>
    <comment ref="M16" authorId="0">
      <text>
        <r>
          <rPr>
            <b/>
            <sz val="8"/>
            <rFont val="Tahoma"/>
            <family val="0"/>
          </rPr>
          <t>ANFTA</t>
        </r>
      </text>
    </comment>
    <comment ref="B17" authorId="0">
      <text>
        <r>
          <rPr>
            <b/>
            <sz val="8"/>
            <rFont val="Tahoma"/>
            <family val="0"/>
          </rPr>
          <t>ASPAPEL</t>
        </r>
      </text>
    </comment>
    <comment ref="G17" authorId="0">
      <text>
        <r>
          <rPr>
            <b/>
            <sz val="8"/>
            <rFont val="Tahoma"/>
            <family val="0"/>
          </rPr>
          <t>ASPAPEL</t>
        </r>
      </text>
    </comment>
    <comment ref="B18" authorId="0">
      <text>
        <r>
          <rPr>
            <b/>
            <sz val="8"/>
            <rFont val="Tahoma"/>
            <family val="0"/>
          </rPr>
          <t>ANFTA</t>
        </r>
        <r>
          <rPr>
            <sz val="8"/>
            <rFont val="Tahoma"/>
            <family val="0"/>
          </rPr>
          <t xml:space="preserve">
</t>
        </r>
      </text>
    </comment>
    <comment ref="B19" authorId="0">
      <text>
        <r>
          <rPr>
            <b/>
            <sz val="8"/>
            <rFont val="Tahoma"/>
            <family val="0"/>
          </rPr>
          <t>ANFTA</t>
        </r>
      </text>
    </comment>
    <comment ref="M19" authorId="0">
      <text>
        <r>
          <rPr>
            <b/>
            <sz val="8"/>
            <rFont val="Tahoma"/>
            <family val="0"/>
          </rPr>
          <t>ANFTA</t>
        </r>
      </text>
    </comment>
    <comment ref="E20" authorId="0">
      <text>
        <r>
          <rPr>
            <b/>
            <sz val="8"/>
            <rFont val="Tahoma"/>
            <family val="0"/>
          </rPr>
          <t>ANFTA</t>
        </r>
      </text>
    </comment>
    <comment ref="B23" authorId="0">
      <text>
        <r>
          <rPr>
            <b/>
            <sz val="8"/>
            <rFont val="Tahoma"/>
            <family val="0"/>
          </rPr>
          <t>ANFTA</t>
        </r>
      </text>
    </comment>
    <comment ref="M25" authorId="2">
      <text>
        <r>
          <rPr>
            <b/>
            <sz val="8"/>
            <rFont val="Tahoma"/>
            <family val="0"/>
          </rPr>
          <t>Dato comercio Exterior. ASPAPEL DA 600.000 MÁS PERO SON DE ASTILLA
Suponemos que no se exporta</t>
        </r>
      </text>
    </comment>
    <comment ref="M26" authorId="2">
      <text>
        <r>
          <rPr>
            <b/>
            <sz val="8"/>
            <rFont val="Tahoma"/>
            <family val="0"/>
          </rPr>
          <t>Comercio exterior volumen 34.000 más</t>
        </r>
      </text>
    </comment>
    <comment ref="B27" authorId="0">
      <text>
        <r>
          <rPr>
            <b/>
            <sz val="8"/>
            <rFont val="Tahoma"/>
            <family val="0"/>
          </rPr>
          <t>Encuesta de producción industrial</t>
        </r>
      </text>
    </comment>
    <comment ref="M27" authorId="0">
      <text>
        <r>
          <rPr>
            <b/>
            <sz val="8"/>
            <rFont val="Tahoma"/>
            <family val="0"/>
          </rPr>
          <t>ANFTA</t>
        </r>
      </text>
    </comment>
    <comment ref="E28" authorId="0">
      <text>
        <r>
          <rPr>
            <b/>
            <sz val="8"/>
            <rFont val="Tahoma"/>
            <family val="0"/>
          </rPr>
          <t>ANFTA</t>
        </r>
      </text>
    </comment>
    <comment ref="M28" authorId="2">
      <text>
        <r>
          <rPr>
            <b/>
            <sz val="8"/>
            <rFont val="Tahoma"/>
            <family val="0"/>
          </rPr>
          <t>ANFTA</t>
        </r>
        <r>
          <rPr>
            <sz val="8"/>
            <rFont val="Tahoma"/>
            <family val="0"/>
          </rPr>
          <t xml:space="preserve">
</t>
        </r>
      </text>
    </comment>
    <comment ref="B30" authorId="0">
      <text>
        <r>
          <rPr>
            <b/>
            <sz val="8"/>
            <rFont val="Tahoma"/>
            <family val="0"/>
          </rPr>
          <t>No tenemos dato de las CCAA estimamos el 70% de la madera aserrada y chapa</t>
        </r>
      </text>
    </comment>
    <comment ref="M30" authorId="0">
      <text>
        <r>
          <rPr>
            <b/>
            <sz val="8"/>
            <rFont val="Tahoma"/>
            <family val="0"/>
          </rPr>
          <t>AEIM-EXPORTACIONES</t>
        </r>
      </text>
    </comment>
    <comment ref="B31" authorId="0">
      <text>
        <r>
          <rPr>
            <b/>
            <sz val="8"/>
            <rFont val="Tahoma"/>
            <family val="0"/>
          </rPr>
          <t>Por diferencia</t>
        </r>
      </text>
    </comment>
    <comment ref="M36" authorId="2">
      <text>
        <r>
          <rPr>
            <b/>
            <sz val="8"/>
            <rFont val="Tahoma"/>
            <family val="0"/>
          </rPr>
          <t>Datos comercio exterior en peso. En volumen mucho mayor</t>
        </r>
      </text>
    </comment>
    <comment ref="B37" authorId="0">
      <text>
        <r>
          <rPr>
            <b/>
            <sz val="8"/>
            <rFont val="Tahoma"/>
            <family val="0"/>
          </rPr>
          <t>Destino CCAA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<sst xmlns="http://schemas.openxmlformats.org/spreadsheetml/2006/main" count="71" uniqueCount="48">
  <si>
    <t>MADERA Y LEÑA</t>
  </si>
  <si>
    <t>EXTRACCIONES</t>
  </si>
  <si>
    <t>CONSUMO APARENTE</t>
  </si>
  <si>
    <t>COMERCIO EXTERIOR NETO</t>
  </si>
  <si>
    <t>m3 s.c.</t>
  </si>
  <si>
    <t>IMPORTACIONES - EXPORTACIONES</t>
  </si>
  <si>
    <t>LEÑA</t>
  </si>
  <si>
    <t>m3 c.c.</t>
  </si>
  <si>
    <t>BIOENERGÍA</t>
  </si>
  <si>
    <t>LEÑAS</t>
  </si>
  <si>
    <t>c</t>
  </si>
  <si>
    <t>T</t>
  </si>
  <si>
    <t>f</t>
  </si>
  <si>
    <t>SERRÍN</t>
  </si>
  <si>
    <t>TRITURACIÓN</t>
  </si>
  <si>
    <t>Pasta</t>
  </si>
  <si>
    <t>PASTA</t>
  </si>
  <si>
    <t>Tablero</t>
  </si>
  <si>
    <t>MADERA RECICLADA</t>
  </si>
  <si>
    <t>Frondosas Pasta</t>
  </si>
  <si>
    <t>C</t>
  </si>
  <si>
    <t>Coníferas Pasta</t>
  </si>
  <si>
    <t>F</t>
  </si>
  <si>
    <t>Coníferas Tableros</t>
  </si>
  <si>
    <t>MADERA TRITURADA</t>
  </si>
  <si>
    <t>Frondosas Tableros</t>
  </si>
  <si>
    <t>TABLERO</t>
  </si>
  <si>
    <t>Tableros</t>
  </si>
  <si>
    <t>MADERA EN ROLLO</t>
  </si>
  <si>
    <t>SIERRA</t>
  </si>
  <si>
    <t>Frondosas Trituración Pasta</t>
  </si>
  <si>
    <t>Coníferas Trituración Pasta</t>
  </si>
  <si>
    <t>SIERRA, CHAPA Y DESENROLLO</t>
  </si>
  <si>
    <t>Coníferas Trituración Tablero</t>
  </si>
  <si>
    <t>Frondosas Trituración Tablero</t>
  </si>
  <si>
    <t>Sierra</t>
  </si>
  <si>
    <t>Coníferas Aserrío y Chapa</t>
  </si>
  <si>
    <t>CHAPA Y DESENROLLO</t>
  </si>
  <si>
    <t>Frondosas Aserrío y Chapa</t>
  </si>
  <si>
    <t>Tropicales aserrio y chapa</t>
  </si>
  <si>
    <t>Chapa y desenrrollo</t>
  </si>
  <si>
    <t>POSTES, APEAS Y OTROS</t>
  </si>
  <si>
    <t>POSTES Y APEAS</t>
  </si>
  <si>
    <t>POSTES, APEAS,,,</t>
  </si>
  <si>
    <t>Consumo madera en rollo</t>
  </si>
  <si>
    <t>Comprobación: Consumos - Extracciones - Comercio Exterior - Subpr.</t>
  </si>
  <si>
    <t>m3 sc</t>
  </si>
  <si>
    <r>
      <t>18.11.  Esquema del balance de la madera, 2007  (m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 xml:space="preserve"> sin corteza equivalentes)</t>
    </r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</si>
</sst>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0_)"/>
    <numFmt numFmtId="189" formatCode="#,##0\ _€"/>
    <numFmt numFmtId="190" formatCode="#,##0\ &quot;€&quot;"/>
    <numFmt numFmtId="191" formatCode="0.0"/>
    <numFmt numFmtId="192" formatCode="0.000"/>
    <numFmt numFmtId="193" formatCode="#,##0__"/>
    <numFmt numFmtId="194" formatCode="#,##0______"/>
    <numFmt numFmtId="195" formatCode="#,##0__;\–#,##0__;\–__;@__"/>
    <numFmt numFmtId="196" formatCode="#,##0.00__;\–#,##0.00__;\–__;@__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[$€-2]\ #,##0.00_);[Red]\([$€-2]\ #,##0.00\)"/>
    <numFmt numFmtId="203" formatCode="#,##0\ &quot;Pts&quot;"/>
    <numFmt numFmtId="204" formatCode="#,##0\ \ \ \ "/>
    <numFmt numFmtId="205" formatCode="#,##0.000\ &quot;Pts&quot;"/>
    <numFmt numFmtId="206" formatCode="#,##0.000_);\(#,##0.000\)"/>
    <numFmt numFmtId="207" formatCode="#,##0____;\(#,##0\)"/>
    <numFmt numFmtId="208" formatCode="#,##0.0__"/>
    <numFmt numFmtId="209" formatCode="#,##0___________);\(#,##0\)"/>
    <numFmt numFmtId="210" formatCode="#,##0_______);\(#,##0\)"/>
    <numFmt numFmtId="211" formatCode="#,##0.00_);\(#,##0.000\)"/>
    <numFmt numFmtId="212" formatCode="#,##0.00__"/>
    <numFmt numFmtId="213" formatCode="#,##0.0"/>
    <numFmt numFmtId="214" formatCode="#,##0;\(0.0\)"/>
    <numFmt numFmtId="215" formatCode="#,##0;\(#,##0\);\–"/>
    <numFmt numFmtId="216" formatCode="#,##0.00\ &quot;€&quot;"/>
    <numFmt numFmtId="217" formatCode="#,##0.0_);\(#,##0.0\)"/>
    <numFmt numFmtId="218" formatCode="#,##0__;\–#,##0__;0__;@__"/>
    <numFmt numFmtId="219" formatCode="_-* #,##0.00\ [$€]_-;\-* #,##0.00\ [$€]_-;_-* &quot;-&quot;??\ [$€]_-;_-@_-"/>
    <numFmt numFmtId="220" formatCode="#,##0_);\(#,##0.\1\)"/>
    <numFmt numFmtId="221" formatCode="0.##"/>
    <numFmt numFmtId="222" formatCode="dd\-mm\-yy\ hh:mm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vertAlign val="superscript"/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color indexed="17"/>
      <name val="Arial"/>
      <family val="2"/>
    </font>
    <font>
      <sz val="9"/>
      <name val="Arial"/>
      <family val="2"/>
    </font>
    <font>
      <sz val="10"/>
      <color indexed="17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ashed"/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25">
    <xf numFmtId="0" fontId="0" fillId="2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>
      <alignment/>
      <protection/>
    </xf>
    <xf numFmtId="21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0">
    <xf numFmtId="0" fontId="0" fillId="2" borderId="0" xfId="0" applyAlignment="1">
      <alignment/>
    </xf>
    <xf numFmtId="0" fontId="4" fillId="2" borderId="0" xfId="22" applyFont="1" applyFill="1" applyBorder="1" applyAlignment="1">
      <alignment horizontal="center"/>
      <protection/>
    </xf>
    <xf numFmtId="0" fontId="0" fillId="2" borderId="0" xfId="22" applyFont="1" applyFill="1" applyBorder="1">
      <alignment/>
      <protection/>
    </xf>
    <xf numFmtId="0" fontId="6" fillId="2" borderId="0" xfId="22" applyFont="1" applyFill="1" applyBorder="1" applyAlignment="1">
      <alignment horizontal="center"/>
      <protection/>
    </xf>
    <xf numFmtId="0" fontId="7" fillId="2" borderId="0" xfId="0" applyFont="1" applyAlignment="1">
      <alignment horizontal="center"/>
    </xf>
    <xf numFmtId="0" fontId="0" fillId="2" borderId="2" xfId="0" applyBorder="1" applyAlignment="1">
      <alignment horizontal="center"/>
    </xf>
    <xf numFmtId="0" fontId="0" fillId="2" borderId="3" xfId="0" applyBorder="1" applyAlignment="1">
      <alignment horizontal="center"/>
    </xf>
    <xf numFmtId="0" fontId="0" fillId="2" borderId="4" xfId="0" applyBorder="1" applyAlignment="1">
      <alignment horizontal="center"/>
    </xf>
    <xf numFmtId="0" fontId="0" fillId="2" borderId="5" xfId="0" applyBorder="1" applyAlignment="1">
      <alignment/>
    </xf>
    <xf numFmtId="0" fontId="0" fillId="2" borderId="0" xfId="0" applyAlignment="1">
      <alignment/>
    </xf>
    <xf numFmtId="0" fontId="0" fillId="2" borderId="5" xfId="0" applyBorder="1" applyAlignment="1">
      <alignment/>
    </xf>
    <xf numFmtId="3" fontId="8" fillId="2" borderId="0" xfId="0" applyNumberFormat="1" applyFont="1" applyBorder="1" applyAlignment="1">
      <alignment/>
    </xf>
    <xf numFmtId="3" fontId="0" fillId="2" borderId="6" xfId="0" applyNumberFormat="1" applyBorder="1" applyAlignment="1">
      <alignment/>
    </xf>
    <xf numFmtId="3" fontId="0" fillId="2" borderId="0" xfId="0" applyNumberFormat="1" applyBorder="1" applyAlignment="1">
      <alignment horizontal="center"/>
    </xf>
    <xf numFmtId="0" fontId="0" fillId="2" borderId="6" xfId="0" applyBorder="1" applyAlignment="1">
      <alignment/>
    </xf>
    <xf numFmtId="0" fontId="0" fillId="2" borderId="5" xfId="0" applyBorder="1" applyAlignment="1">
      <alignment horizontal="center"/>
    </xf>
    <xf numFmtId="0" fontId="0" fillId="2" borderId="0" xfId="0" applyBorder="1" applyAlignment="1">
      <alignment horizontal="center"/>
    </xf>
    <xf numFmtId="0" fontId="0" fillId="2" borderId="6" xfId="0" applyBorder="1" applyAlignment="1">
      <alignment horizontal="center"/>
    </xf>
    <xf numFmtId="3" fontId="0" fillId="2" borderId="0" xfId="0" applyNumberFormat="1" applyBorder="1" applyAlignment="1">
      <alignment/>
    </xf>
    <xf numFmtId="3" fontId="9" fillId="2" borderId="0" xfId="0" applyNumberFormat="1" applyFont="1" applyAlignment="1">
      <alignment/>
    </xf>
    <xf numFmtId="0" fontId="0" fillId="2" borderId="0" xfId="0" applyBorder="1" applyAlignment="1">
      <alignment/>
    </xf>
    <xf numFmtId="3" fontId="0" fillId="2" borderId="0" xfId="0" applyNumberFormat="1" applyBorder="1" applyAlignment="1">
      <alignment horizontal="center"/>
    </xf>
    <xf numFmtId="3" fontId="0" fillId="2" borderId="5" xfId="0" applyNumberFormat="1" applyBorder="1" applyAlignment="1">
      <alignment/>
    </xf>
    <xf numFmtId="0" fontId="0" fillId="2" borderId="7" xfId="0" applyBorder="1" applyAlignment="1">
      <alignment horizontal="center"/>
    </xf>
    <xf numFmtId="0" fontId="0" fillId="2" borderId="6" xfId="0" applyBorder="1" applyAlignment="1">
      <alignment horizontal="right"/>
    </xf>
    <xf numFmtId="3" fontId="0" fillId="2" borderId="8" xfId="0" applyNumberFormat="1" applyBorder="1" applyAlignment="1">
      <alignment horizontal="center"/>
    </xf>
    <xf numFmtId="3" fontId="0" fillId="2" borderId="0" xfId="0" applyNumberFormat="1" applyAlignment="1">
      <alignment/>
    </xf>
    <xf numFmtId="3" fontId="0" fillId="2" borderId="6" xfId="0" applyNumberFormat="1" applyBorder="1" applyAlignment="1">
      <alignment horizontal="right"/>
    </xf>
    <xf numFmtId="3" fontId="0" fillId="0" borderId="5" xfId="0" applyNumberFormat="1" applyFont="1" applyFill="1" applyBorder="1" applyAlignment="1">
      <alignment/>
    </xf>
    <xf numFmtId="0" fontId="10" fillId="2" borderId="8" xfId="0" applyFont="1" applyBorder="1" applyAlignment="1">
      <alignment/>
    </xf>
    <xf numFmtId="0" fontId="0" fillId="2" borderId="0" xfId="0" applyAlignment="1">
      <alignment horizontal="right"/>
    </xf>
    <xf numFmtId="0" fontId="0" fillId="2" borderId="9" xfId="0" applyBorder="1" applyAlignment="1">
      <alignment/>
    </xf>
    <xf numFmtId="0" fontId="0" fillId="2" borderId="0" xfId="0" applyFill="1" applyAlignment="1">
      <alignment/>
    </xf>
    <xf numFmtId="3" fontId="0" fillId="2" borderId="0" xfId="0" applyNumberFormat="1" applyAlignment="1">
      <alignment horizontal="center"/>
    </xf>
    <xf numFmtId="3" fontId="0" fillId="2" borderId="9" xfId="0" applyNumberFormat="1" applyBorder="1" applyAlignment="1">
      <alignment horizontal="center"/>
    </xf>
    <xf numFmtId="0" fontId="0" fillId="2" borderId="0" xfId="0" applyBorder="1" applyAlignment="1">
      <alignment horizontal="right"/>
    </xf>
    <xf numFmtId="3" fontId="0" fillId="2" borderId="6" xfId="0" applyNumberFormat="1" applyFont="1" applyBorder="1" applyAlignment="1">
      <alignment horizontal="right"/>
    </xf>
    <xf numFmtId="0" fontId="0" fillId="2" borderId="10" xfId="0" applyBorder="1" applyAlignment="1">
      <alignment vertical="center" wrapText="1"/>
    </xf>
    <xf numFmtId="0" fontId="0" fillId="2" borderId="2" xfId="0" applyBorder="1" applyAlignment="1">
      <alignment/>
    </xf>
    <xf numFmtId="0" fontId="0" fillId="2" borderId="4" xfId="0" applyBorder="1" applyAlignment="1">
      <alignment/>
    </xf>
    <xf numFmtId="3" fontId="0" fillId="2" borderId="11" xfId="0" applyNumberFormat="1" applyBorder="1" applyAlignment="1">
      <alignment/>
    </xf>
    <xf numFmtId="0" fontId="0" fillId="2" borderId="12" xfId="0" applyBorder="1" applyAlignment="1">
      <alignment/>
    </xf>
    <xf numFmtId="3" fontId="0" fillId="2" borderId="1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4" fontId="0" fillId="2" borderId="5" xfId="0" applyNumberFormat="1" applyBorder="1" applyAlignment="1">
      <alignment/>
    </xf>
    <xf numFmtId="0" fontId="0" fillId="2" borderId="11" xfId="0" applyBorder="1" applyAlignment="1">
      <alignment/>
    </xf>
    <xf numFmtId="0" fontId="0" fillId="2" borderId="13" xfId="0" applyBorder="1" applyAlignment="1">
      <alignment/>
    </xf>
    <xf numFmtId="3" fontId="0" fillId="2" borderId="13" xfId="0" applyNumberFormat="1" applyBorder="1" applyAlignment="1">
      <alignment/>
    </xf>
    <xf numFmtId="0" fontId="0" fillId="2" borderId="0" xfId="0" applyBorder="1" applyAlignment="1">
      <alignment horizontal="center"/>
    </xf>
    <xf numFmtId="3" fontId="0" fillId="2" borderId="13" xfId="0" applyNumberFormat="1" applyBorder="1" applyAlignment="1">
      <alignment horizontal="center"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aderayleña98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9</xdr:row>
      <xdr:rowOff>76200</xdr:rowOff>
    </xdr:from>
    <xdr:to>
      <xdr:col>4</xdr:col>
      <xdr:colOff>142875</xdr:colOff>
      <xdr:row>34</xdr:row>
      <xdr:rowOff>123825</xdr:rowOff>
    </xdr:to>
    <xdr:sp>
      <xdr:nvSpPr>
        <xdr:cNvPr id="1" name="Line 1"/>
        <xdr:cNvSpPr>
          <a:spLocks/>
        </xdr:cNvSpPr>
      </xdr:nvSpPr>
      <xdr:spPr>
        <a:xfrm flipV="1">
          <a:off x="3448050" y="1647825"/>
          <a:ext cx="0" cy="419100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314325</xdr:colOff>
      <xdr:row>28</xdr:row>
      <xdr:rowOff>47625</xdr:rowOff>
    </xdr:from>
    <xdr:to>
      <xdr:col>5</xdr:col>
      <xdr:colOff>561975</xdr:colOff>
      <xdr:row>29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4572000" y="4762500"/>
          <a:ext cx="2476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28</xdr:row>
      <xdr:rowOff>76200</xdr:rowOff>
    </xdr:from>
    <xdr:to>
      <xdr:col>5</xdr:col>
      <xdr:colOff>276225</xdr:colOff>
      <xdr:row>31</xdr:row>
      <xdr:rowOff>104775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371850" y="4791075"/>
          <a:ext cx="1162050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Subproductos sierra y chapa a tablero 2.240.683</a:t>
          </a:r>
        </a:p>
      </xdr:txBody>
    </xdr:sp>
    <xdr:clientData/>
  </xdr:twoCellAnchor>
  <xdr:twoCellAnchor>
    <xdr:from>
      <xdr:col>5</xdr:col>
      <xdr:colOff>76200</xdr:colOff>
      <xdr:row>19</xdr:row>
      <xdr:rowOff>142875</xdr:rowOff>
    </xdr:from>
    <xdr:to>
      <xdr:col>5</xdr:col>
      <xdr:colOff>581025</xdr:colOff>
      <xdr:row>19</xdr:row>
      <xdr:rowOff>142875</xdr:rowOff>
    </xdr:to>
    <xdr:sp>
      <xdr:nvSpPr>
        <xdr:cNvPr id="4" name="Line 4"/>
        <xdr:cNvSpPr>
          <a:spLocks/>
        </xdr:cNvSpPr>
      </xdr:nvSpPr>
      <xdr:spPr>
        <a:xfrm flipH="1">
          <a:off x="4333875" y="337185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19</xdr:row>
      <xdr:rowOff>0</xdr:rowOff>
    </xdr:from>
    <xdr:to>
      <xdr:col>5</xdr:col>
      <xdr:colOff>571500</xdr:colOff>
      <xdr:row>19</xdr:row>
      <xdr:rowOff>0</xdr:rowOff>
    </xdr:to>
    <xdr:sp>
      <xdr:nvSpPr>
        <xdr:cNvPr id="5" name="Line 5"/>
        <xdr:cNvSpPr>
          <a:spLocks/>
        </xdr:cNvSpPr>
      </xdr:nvSpPr>
      <xdr:spPr>
        <a:xfrm>
          <a:off x="4324350" y="32289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34</xdr:row>
      <xdr:rowOff>152400</xdr:rowOff>
    </xdr:from>
    <xdr:to>
      <xdr:col>8</xdr:col>
      <xdr:colOff>419100</xdr:colOff>
      <xdr:row>34</xdr:row>
      <xdr:rowOff>152400</xdr:rowOff>
    </xdr:to>
    <xdr:sp>
      <xdr:nvSpPr>
        <xdr:cNvPr id="6" name="Line 6"/>
        <xdr:cNvSpPr>
          <a:spLocks/>
        </xdr:cNvSpPr>
      </xdr:nvSpPr>
      <xdr:spPr>
        <a:xfrm>
          <a:off x="6115050" y="586740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419100</xdr:colOff>
      <xdr:row>10</xdr:row>
      <xdr:rowOff>0</xdr:rowOff>
    </xdr:from>
    <xdr:to>
      <xdr:col>8</xdr:col>
      <xdr:colOff>419100</xdr:colOff>
      <xdr:row>34</xdr:row>
      <xdr:rowOff>152400</xdr:rowOff>
    </xdr:to>
    <xdr:sp>
      <xdr:nvSpPr>
        <xdr:cNvPr id="7" name="Line 7"/>
        <xdr:cNvSpPr>
          <a:spLocks/>
        </xdr:cNvSpPr>
      </xdr:nvSpPr>
      <xdr:spPr>
        <a:xfrm flipV="1">
          <a:off x="7267575" y="1733550"/>
          <a:ext cx="0" cy="413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31</xdr:row>
      <xdr:rowOff>0</xdr:rowOff>
    </xdr:from>
    <xdr:to>
      <xdr:col>8</xdr:col>
      <xdr:colOff>409575</xdr:colOff>
      <xdr:row>31</xdr:row>
      <xdr:rowOff>0</xdr:rowOff>
    </xdr:to>
    <xdr:sp>
      <xdr:nvSpPr>
        <xdr:cNvPr id="8" name="Line 8"/>
        <xdr:cNvSpPr>
          <a:spLocks/>
        </xdr:cNvSpPr>
      </xdr:nvSpPr>
      <xdr:spPr>
        <a:xfrm>
          <a:off x="6096000" y="5210175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14</xdr:row>
      <xdr:rowOff>152400</xdr:rowOff>
    </xdr:from>
    <xdr:to>
      <xdr:col>5</xdr:col>
      <xdr:colOff>514350</xdr:colOff>
      <xdr:row>18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3676650" y="2552700"/>
          <a:ext cx="10953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Subproductos sierra y chapa a pasta 410.000</a:t>
          </a:r>
        </a:p>
      </xdr:txBody>
    </xdr:sp>
    <xdr:clientData/>
  </xdr:twoCellAnchor>
  <xdr:twoCellAnchor>
    <xdr:from>
      <xdr:col>7</xdr:col>
      <xdr:colOff>9525</xdr:colOff>
      <xdr:row>20</xdr:row>
      <xdr:rowOff>0</xdr:rowOff>
    </xdr:from>
    <xdr:to>
      <xdr:col>8</xdr:col>
      <xdr:colOff>419100</xdr:colOff>
      <xdr:row>20</xdr:row>
      <xdr:rowOff>0</xdr:rowOff>
    </xdr:to>
    <xdr:sp>
      <xdr:nvSpPr>
        <xdr:cNvPr id="10" name="Line 10"/>
        <xdr:cNvSpPr>
          <a:spLocks/>
        </xdr:cNvSpPr>
      </xdr:nvSpPr>
      <xdr:spPr>
        <a:xfrm>
          <a:off x="6096000" y="339090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13</xdr:row>
      <xdr:rowOff>152400</xdr:rowOff>
    </xdr:from>
    <xdr:to>
      <xdr:col>8</xdr:col>
      <xdr:colOff>428625</xdr:colOff>
      <xdr:row>13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6115050" y="2390775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25</xdr:row>
      <xdr:rowOff>0</xdr:rowOff>
    </xdr:from>
    <xdr:to>
      <xdr:col>6</xdr:col>
      <xdr:colOff>9525</xdr:colOff>
      <xdr:row>25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3581400" y="4219575"/>
          <a:ext cx="1638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14</xdr:row>
      <xdr:rowOff>152400</xdr:rowOff>
    </xdr:from>
    <xdr:to>
      <xdr:col>4</xdr:col>
      <xdr:colOff>266700</xdr:colOff>
      <xdr:row>25</xdr:row>
      <xdr:rowOff>9525</xdr:rowOff>
    </xdr:to>
    <xdr:sp>
      <xdr:nvSpPr>
        <xdr:cNvPr id="13" name="Line 13"/>
        <xdr:cNvSpPr>
          <a:spLocks/>
        </xdr:cNvSpPr>
      </xdr:nvSpPr>
      <xdr:spPr>
        <a:xfrm flipV="1">
          <a:off x="3571875" y="2552700"/>
          <a:ext cx="0" cy="1676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14</xdr:row>
      <xdr:rowOff>85725</xdr:rowOff>
    </xdr:from>
    <xdr:to>
      <xdr:col>6</xdr:col>
      <xdr:colOff>28575</xdr:colOff>
      <xdr:row>14</xdr:row>
      <xdr:rowOff>85725</xdr:rowOff>
    </xdr:to>
    <xdr:sp>
      <xdr:nvSpPr>
        <xdr:cNvPr id="14" name="Line 14"/>
        <xdr:cNvSpPr>
          <a:spLocks/>
        </xdr:cNvSpPr>
      </xdr:nvSpPr>
      <xdr:spPr>
        <a:xfrm flipV="1">
          <a:off x="4057650" y="2486025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314325</xdr:colOff>
      <xdr:row>20</xdr:row>
      <xdr:rowOff>85725</xdr:rowOff>
    </xdr:from>
    <xdr:to>
      <xdr:col>5</xdr:col>
      <xdr:colOff>485775</xdr:colOff>
      <xdr:row>22</xdr:row>
      <xdr:rowOff>142875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3619500" y="3476625"/>
          <a:ext cx="11239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Reempleo  y 2ª Transformación
</a:t>
          </a:r>
        </a:p>
      </xdr:txBody>
    </xdr:sp>
    <xdr:clientData/>
  </xdr:twoCellAnchor>
  <xdr:twoCellAnchor>
    <xdr:from>
      <xdr:col>4</xdr:col>
      <xdr:colOff>714375</xdr:colOff>
      <xdr:row>23</xdr:row>
      <xdr:rowOff>66675</xdr:rowOff>
    </xdr:from>
    <xdr:to>
      <xdr:col>5</xdr:col>
      <xdr:colOff>552450</xdr:colOff>
      <xdr:row>27</xdr:row>
      <xdr:rowOff>57150</xdr:rowOff>
    </xdr:to>
    <xdr:sp>
      <xdr:nvSpPr>
        <xdr:cNvPr id="16" name="Line 16"/>
        <xdr:cNvSpPr>
          <a:spLocks/>
        </xdr:cNvSpPr>
      </xdr:nvSpPr>
      <xdr:spPr>
        <a:xfrm flipV="1">
          <a:off x="4019550" y="3952875"/>
          <a:ext cx="7905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25</xdr:row>
      <xdr:rowOff>152400</xdr:rowOff>
    </xdr:from>
    <xdr:to>
      <xdr:col>8</xdr:col>
      <xdr:colOff>419100</xdr:colOff>
      <xdr:row>26</xdr:row>
      <xdr:rowOff>0</xdr:rowOff>
    </xdr:to>
    <xdr:sp>
      <xdr:nvSpPr>
        <xdr:cNvPr id="17" name="Line 17"/>
        <xdr:cNvSpPr>
          <a:spLocks/>
        </xdr:cNvSpPr>
      </xdr:nvSpPr>
      <xdr:spPr>
        <a:xfrm>
          <a:off x="6086475" y="4371975"/>
          <a:ext cx="11811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219075</xdr:colOff>
      <xdr:row>10</xdr:row>
      <xdr:rowOff>9525</xdr:rowOff>
    </xdr:from>
    <xdr:to>
      <xdr:col>8</xdr:col>
      <xdr:colOff>419100</xdr:colOff>
      <xdr:row>10</xdr:row>
      <xdr:rowOff>9525</xdr:rowOff>
    </xdr:to>
    <xdr:sp>
      <xdr:nvSpPr>
        <xdr:cNvPr id="18" name="Line 18"/>
        <xdr:cNvSpPr>
          <a:spLocks/>
        </xdr:cNvSpPr>
      </xdr:nvSpPr>
      <xdr:spPr>
        <a:xfrm flipH="1">
          <a:off x="6305550" y="174307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31</xdr:row>
      <xdr:rowOff>9525</xdr:rowOff>
    </xdr:from>
    <xdr:to>
      <xdr:col>5</xdr:col>
      <xdr:colOff>581025</xdr:colOff>
      <xdr:row>31</xdr:row>
      <xdr:rowOff>9525</xdr:rowOff>
    </xdr:to>
    <xdr:sp>
      <xdr:nvSpPr>
        <xdr:cNvPr id="19" name="Line 19"/>
        <xdr:cNvSpPr>
          <a:spLocks/>
        </xdr:cNvSpPr>
      </xdr:nvSpPr>
      <xdr:spPr>
        <a:xfrm flipH="1">
          <a:off x="4552950" y="52197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8</xdr:row>
      <xdr:rowOff>66675</xdr:rowOff>
    </xdr:from>
    <xdr:to>
      <xdr:col>5</xdr:col>
      <xdr:colOff>485775</xdr:colOff>
      <xdr:row>8</xdr:row>
      <xdr:rowOff>76200</xdr:rowOff>
    </xdr:to>
    <xdr:sp>
      <xdr:nvSpPr>
        <xdr:cNvPr id="20" name="Line 20"/>
        <xdr:cNvSpPr>
          <a:spLocks/>
        </xdr:cNvSpPr>
      </xdr:nvSpPr>
      <xdr:spPr>
        <a:xfrm flipV="1">
          <a:off x="2076450" y="1476375"/>
          <a:ext cx="2667000" cy="95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752475</xdr:colOff>
      <xdr:row>23</xdr:row>
      <xdr:rowOff>0</xdr:rowOff>
    </xdr:from>
    <xdr:to>
      <xdr:col>5</xdr:col>
      <xdr:colOff>504825</xdr:colOff>
      <xdr:row>23</xdr:row>
      <xdr:rowOff>9525</xdr:rowOff>
    </xdr:to>
    <xdr:sp>
      <xdr:nvSpPr>
        <xdr:cNvPr id="21" name="Line 21"/>
        <xdr:cNvSpPr>
          <a:spLocks/>
        </xdr:cNvSpPr>
      </xdr:nvSpPr>
      <xdr:spPr>
        <a:xfrm flipV="1">
          <a:off x="2400300" y="3886200"/>
          <a:ext cx="2362200" cy="95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28575</xdr:rowOff>
    </xdr:from>
    <xdr:to>
      <xdr:col>5</xdr:col>
      <xdr:colOff>419100</xdr:colOff>
      <xdr:row>28</xdr:row>
      <xdr:rowOff>28575</xdr:rowOff>
    </xdr:to>
    <xdr:sp>
      <xdr:nvSpPr>
        <xdr:cNvPr id="22" name="Line 22"/>
        <xdr:cNvSpPr>
          <a:spLocks/>
        </xdr:cNvSpPr>
      </xdr:nvSpPr>
      <xdr:spPr>
        <a:xfrm>
          <a:off x="2543175" y="4743450"/>
          <a:ext cx="21336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32</xdr:row>
      <xdr:rowOff>104775</xdr:rowOff>
    </xdr:from>
    <xdr:to>
      <xdr:col>3</xdr:col>
      <xdr:colOff>9525</xdr:colOff>
      <xdr:row>33</xdr:row>
      <xdr:rowOff>0</xdr:rowOff>
    </xdr:to>
    <xdr:sp>
      <xdr:nvSpPr>
        <xdr:cNvPr id="23" name="Line 23"/>
        <xdr:cNvSpPr>
          <a:spLocks/>
        </xdr:cNvSpPr>
      </xdr:nvSpPr>
      <xdr:spPr>
        <a:xfrm flipV="1">
          <a:off x="1990725" y="5476875"/>
          <a:ext cx="561975" cy="666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32</xdr:row>
      <xdr:rowOff>104775</xdr:rowOff>
    </xdr:from>
    <xdr:to>
      <xdr:col>5</xdr:col>
      <xdr:colOff>571500</xdr:colOff>
      <xdr:row>32</xdr:row>
      <xdr:rowOff>104775</xdr:rowOff>
    </xdr:to>
    <xdr:sp>
      <xdr:nvSpPr>
        <xdr:cNvPr id="24" name="Line 24"/>
        <xdr:cNvSpPr>
          <a:spLocks/>
        </xdr:cNvSpPr>
      </xdr:nvSpPr>
      <xdr:spPr>
        <a:xfrm>
          <a:off x="2571750" y="5476875"/>
          <a:ext cx="2257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5</xdr:col>
      <xdr:colOff>523875</xdr:colOff>
      <xdr:row>36</xdr:row>
      <xdr:rowOff>0</xdr:rowOff>
    </xdr:to>
    <xdr:sp>
      <xdr:nvSpPr>
        <xdr:cNvPr id="25" name="Line 25"/>
        <xdr:cNvSpPr>
          <a:spLocks/>
        </xdr:cNvSpPr>
      </xdr:nvSpPr>
      <xdr:spPr>
        <a:xfrm>
          <a:off x="1647825" y="6038850"/>
          <a:ext cx="31337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18</xdr:row>
      <xdr:rowOff>28575</xdr:rowOff>
    </xdr:from>
    <xdr:to>
      <xdr:col>6</xdr:col>
      <xdr:colOff>876300</xdr:colOff>
      <xdr:row>18</xdr:row>
      <xdr:rowOff>28575</xdr:rowOff>
    </xdr:to>
    <xdr:sp>
      <xdr:nvSpPr>
        <xdr:cNvPr id="26" name="Line 26"/>
        <xdr:cNvSpPr>
          <a:spLocks/>
        </xdr:cNvSpPr>
      </xdr:nvSpPr>
      <xdr:spPr>
        <a:xfrm>
          <a:off x="3086100" y="3086100"/>
          <a:ext cx="30003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18</xdr:row>
      <xdr:rowOff>28575</xdr:rowOff>
    </xdr:from>
    <xdr:to>
      <xdr:col>6</xdr:col>
      <xdr:colOff>762000</xdr:colOff>
      <xdr:row>18</xdr:row>
      <xdr:rowOff>152400</xdr:rowOff>
    </xdr:to>
    <xdr:sp>
      <xdr:nvSpPr>
        <xdr:cNvPr id="27" name="Line 27"/>
        <xdr:cNvSpPr>
          <a:spLocks/>
        </xdr:cNvSpPr>
      </xdr:nvSpPr>
      <xdr:spPr>
        <a:xfrm>
          <a:off x="6086475" y="3086100"/>
          <a:ext cx="0" cy="1238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13</xdr:row>
      <xdr:rowOff>76200</xdr:rowOff>
    </xdr:from>
    <xdr:to>
      <xdr:col>5</xdr:col>
      <xdr:colOff>561975</xdr:colOff>
      <xdr:row>13</xdr:row>
      <xdr:rowOff>76200</xdr:rowOff>
    </xdr:to>
    <xdr:sp>
      <xdr:nvSpPr>
        <xdr:cNvPr id="28" name="Line 28"/>
        <xdr:cNvSpPr>
          <a:spLocks/>
        </xdr:cNvSpPr>
      </xdr:nvSpPr>
      <xdr:spPr>
        <a:xfrm>
          <a:off x="2228850" y="2314575"/>
          <a:ext cx="25908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104775</xdr:colOff>
      <xdr:row>15</xdr:row>
      <xdr:rowOff>104775</xdr:rowOff>
    </xdr:from>
    <xdr:to>
      <xdr:col>11</xdr:col>
      <xdr:colOff>0</xdr:colOff>
      <xdr:row>19</xdr:row>
      <xdr:rowOff>66675</xdr:rowOff>
    </xdr:to>
    <xdr:grpSp>
      <xdr:nvGrpSpPr>
        <xdr:cNvPr id="29" name="Group 29"/>
        <xdr:cNvGrpSpPr>
          <a:grpSpLocks/>
        </xdr:cNvGrpSpPr>
      </xdr:nvGrpSpPr>
      <xdr:grpSpPr>
        <a:xfrm>
          <a:off x="6191250" y="2667000"/>
          <a:ext cx="2952750" cy="628650"/>
          <a:chOff x="578" y="222"/>
          <a:chExt cx="277" cy="66"/>
        </a:xfrm>
        <a:solidFill>
          <a:srgbClr val="FFFFFF"/>
        </a:solidFill>
      </xdr:grpSpPr>
      <xdr:sp>
        <xdr:nvSpPr>
          <xdr:cNvPr id="30" name="Line 30"/>
          <xdr:cNvSpPr>
            <a:spLocks/>
          </xdr:cNvSpPr>
        </xdr:nvSpPr>
        <xdr:spPr>
          <a:xfrm flipH="1">
            <a:off x="747" y="222"/>
            <a:ext cx="108" cy="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31"/>
          <xdr:cNvSpPr>
            <a:spLocks/>
          </xdr:cNvSpPr>
        </xdr:nvSpPr>
        <xdr:spPr>
          <a:xfrm>
            <a:off x="746" y="223"/>
            <a:ext cx="0" cy="65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32"/>
          <xdr:cNvSpPr>
            <a:spLocks/>
          </xdr:cNvSpPr>
        </xdr:nvSpPr>
        <xdr:spPr>
          <a:xfrm flipH="1">
            <a:off x="578" y="288"/>
            <a:ext cx="168" cy="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104775</xdr:colOff>
      <xdr:row>18</xdr:row>
      <xdr:rowOff>104775</xdr:rowOff>
    </xdr:from>
    <xdr:to>
      <xdr:col>11</xdr:col>
      <xdr:colOff>266700</xdr:colOff>
      <xdr:row>20</xdr:row>
      <xdr:rowOff>152400</xdr:rowOff>
    </xdr:to>
    <xdr:grpSp>
      <xdr:nvGrpSpPr>
        <xdr:cNvPr id="33" name="Group 33"/>
        <xdr:cNvGrpSpPr>
          <a:grpSpLocks/>
        </xdr:cNvGrpSpPr>
      </xdr:nvGrpSpPr>
      <xdr:grpSpPr>
        <a:xfrm>
          <a:off x="6191250" y="3162300"/>
          <a:ext cx="3219450" cy="381000"/>
          <a:chOff x="578" y="222"/>
          <a:chExt cx="277" cy="66"/>
        </a:xfrm>
        <a:solidFill>
          <a:srgbClr val="FFFFFF"/>
        </a:solidFill>
      </xdr:grpSpPr>
      <xdr:sp>
        <xdr:nvSpPr>
          <xdr:cNvPr id="34" name="Line 34"/>
          <xdr:cNvSpPr>
            <a:spLocks/>
          </xdr:cNvSpPr>
        </xdr:nvSpPr>
        <xdr:spPr>
          <a:xfrm flipH="1">
            <a:off x="747" y="222"/>
            <a:ext cx="108" cy="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35"/>
          <xdr:cNvSpPr>
            <a:spLocks/>
          </xdr:cNvSpPr>
        </xdr:nvSpPr>
        <xdr:spPr>
          <a:xfrm>
            <a:off x="746" y="223"/>
            <a:ext cx="0" cy="65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 flipH="1">
            <a:off x="578" y="288"/>
            <a:ext cx="168" cy="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476250</xdr:colOff>
      <xdr:row>13</xdr:row>
      <xdr:rowOff>66675</xdr:rowOff>
    </xdr:from>
    <xdr:to>
      <xdr:col>10</xdr:col>
      <xdr:colOff>495300</xdr:colOff>
      <xdr:row>22</xdr:row>
      <xdr:rowOff>152400</xdr:rowOff>
    </xdr:to>
    <xdr:sp>
      <xdr:nvSpPr>
        <xdr:cNvPr id="37" name="Line 37"/>
        <xdr:cNvSpPr>
          <a:spLocks/>
        </xdr:cNvSpPr>
      </xdr:nvSpPr>
      <xdr:spPr>
        <a:xfrm flipV="1">
          <a:off x="8858250" y="2305050"/>
          <a:ext cx="19050" cy="15621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142875</xdr:colOff>
      <xdr:row>22</xdr:row>
      <xdr:rowOff>0</xdr:rowOff>
    </xdr:from>
    <xdr:to>
      <xdr:col>12</xdr:col>
      <xdr:colOff>0</xdr:colOff>
      <xdr:row>22</xdr:row>
      <xdr:rowOff>0</xdr:rowOff>
    </xdr:to>
    <xdr:sp>
      <xdr:nvSpPr>
        <xdr:cNvPr id="38" name="Line 38"/>
        <xdr:cNvSpPr>
          <a:spLocks/>
        </xdr:cNvSpPr>
      </xdr:nvSpPr>
      <xdr:spPr>
        <a:xfrm flipH="1">
          <a:off x="6229350" y="3714750"/>
          <a:ext cx="36766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22</xdr:row>
      <xdr:rowOff>0</xdr:rowOff>
    </xdr:from>
    <xdr:to>
      <xdr:col>12</xdr:col>
      <xdr:colOff>9525</xdr:colOff>
      <xdr:row>22</xdr:row>
      <xdr:rowOff>152400</xdr:rowOff>
    </xdr:to>
    <xdr:sp>
      <xdr:nvSpPr>
        <xdr:cNvPr id="39" name="Line 39"/>
        <xdr:cNvSpPr>
          <a:spLocks/>
        </xdr:cNvSpPr>
      </xdr:nvSpPr>
      <xdr:spPr>
        <a:xfrm>
          <a:off x="9915525" y="3714750"/>
          <a:ext cx="0" cy="1524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13</xdr:row>
      <xdr:rowOff>66675</xdr:rowOff>
    </xdr:from>
    <xdr:to>
      <xdr:col>10</xdr:col>
      <xdr:colOff>485775</xdr:colOff>
      <xdr:row>13</xdr:row>
      <xdr:rowOff>66675</xdr:rowOff>
    </xdr:to>
    <xdr:sp>
      <xdr:nvSpPr>
        <xdr:cNvPr id="40" name="Line 40"/>
        <xdr:cNvSpPr>
          <a:spLocks/>
        </xdr:cNvSpPr>
      </xdr:nvSpPr>
      <xdr:spPr>
        <a:xfrm flipH="1">
          <a:off x="6153150" y="2305050"/>
          <a:ext cx="27146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38100</xdr:rowOff>
    </xdr:from>
    <xdr:to>
      <xdr:col>9</xdr:col>
      <xdr:colOff>209550</xdr:colOff>
      <xdr:row>17</xdr:row>
      <xdr:rowOff>38100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848475" y="1933575"/>
          <a:ext cx="981075" cy="1000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Biomasa procedente de subproductos del sector industrial forestal, excepto corteza</a:t>
          </a:r>
        </a:p>
      </xdr:txBody>
    </xdr:sp>
    <xdr:clientData/>
  </xdr:twoCellAnchor>
  <xdr:twoCellAnchor>
    <xdr:from>
      <xdr:col>7</xdr:col>
      <xdr:colOff>266700</xdr:colOff>
      <xdr:row>36</xdr:row>
      <xdr:rowOff>9525</xdr:rowOff>
    </xdr:from>
    <xdr:to>
      <xdr:col>11</xdr:col>
      <xdr:colOff>542925</xdr:colOff>
      <xdr:row>36</xdr:row>
      <xdr:rowOff>9525</xdr:rowOff>
    </xdr:to>
    <xdr:sp>
      <xdr:nvSpPr>
        <xdr:cNvPr id="42" name="Line 42"/>
        <xdr:cNvSpPr>
          <a:spLocks/>
        </xdr:cNvSpPr>
      </xdr:nvSpPr>
      <xdr:spPr>
        <a:xfrm flipH="1">
          <a:off x="6353175" y="6048375"/>
          <a:ext cx="33337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219075</xdr:colOff>
      <xdr:row>29</xdr:row>
      <xdr:rowOff>152400</xdr:rowOff>
    </xdr:from>
    <xdr:to>
      <xdr:col>9</xdr:col>
      <xdr:colOff>600075</xdr:colOff>
      <xdr:row>29</xdr:row>
      <xdr:rowOff>152400</xdr:rowOff>
    </xdr:to>
    <xdr:sp>
      <xdr:nvSpPr>
        <xdr:cNvPr id="43" name="Line 43"/>
        <xdr:cNvSpPr>
          <a:spLocks/>
        </xdr:cNvSpPr>
      </xdr:nvSpPr>
      <xdr:spPr>
        <a:xfrm flipH="1">
          <a:off x="6305550" y="5038725"/>
          <a:ext cx="19145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219075</xdr:colOff>
      <xdr:row>27</xdr:row>
      <xdr:rowOff>0</xdr:rowOff>
    </xdr:from>
    <xdr:to>
      <xdr:col>9</xdr:col>
      <xdr:colOff>600075</xdr:colOff>
      <xdr:row>29</xdr:row>
      <xdr:rowOff>0</xdr:rowOff>
    </xdr:to>
    <xdr:grpSp>
      <xdr:nvGrpSpPr>
        <xdr:cNvPr id="44" name="Group 44"/>
        <xdr:cNvGrpSpPr>
          <a:grpSpLocks/>
        </xdr:cNvGrpSpPr>
      </xdr:nvGrpSpPr>
      <xdr:grpSpPr>
        <a:xfrm>
          <a:off x="6305550" y="4543425"/>
          <a:ext cx="1914525" cy="342900"/>
          <a:chOff x="590" y="419"/>
          <a:chExt cx="171" cy="36"/>
        </a:xfrm>
        <a:solidFill>
          <a:srgbClr val="FFFFFF"/>
        </a:solidFill>
      </xdr:grpSpPr>
      <xdr:sp>
        <xdr:nvSpPr>
          <xdr:cNvPr id="45" name="Line 45"/>
          <xdr:cNvSpPr>
            <a:spLocks/>
          </xdr:cNvSpPr>
        </xdr:nvSpPr>
        <xdr:spPr>
          <a:xfrm flipH="1">
            <a:off x="717" y="455"/>
            <a:ext cx="44" cy="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Line 46"/>
          <xdr:cNvSpPr>
            <a:spLocks/>
          </xdr:cNvSpPr>
        </xdr:nvSpPr>
        <xdr:spPr>
          <a:xfrm flipH="1" flipV="1">
            <a:off x="717" y="419"/>
            <a:ext cx="1" cy="35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Line 47"/>
          <xdr:cNvSpPr>
            <a:spLocks/>
          </xdr:cNvSpPr>
        </xdr:nvSpPr>
        <xdr:spPr>
          <a:xfrm flipH="1">
            <a:off x="590" y="420"/>
            <a:ext cx="127" cy="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180975</xdr:colOff>
      <xdr:row>8</xdr:row>
      <xdr:rowOff>85725</xdr:rowOff>
    </xdr:from>
    <xdr:to>
      <xdr:col>12</xdr:col>
      <xdr:colOff>9525</xdr:colOff>
      <xdr:row>10</xdr:row>
      <xdr:rowOff>76200</xdr:rowOff>
    </xdr:to>
    <xdr:grpSp>
      <xdr:nvGrpSpPr>
        <xdr:cNvPr id="48" name="Group 48"/>
        <xdr:cNvGrpSpPr>
          <a:grpSpLocks/>
        </xdr:cNvGrpSpPr>
      </xdr:nvGrpSpPr>
      <xdr:grpSpPr>
        <a:xfrm>
          <a:off x="6267450" y="1495425"/>
          <a:ext cx="3648075" cy="314325"/>
          <a:chOff x="586" y="99"/>
          <a:chExt cx="350" cy="33"/>
        </a:xfrm>
        <a:solidFill>
          <a:srgbClr val="FFFFFF"/>
        </a:solidFill>
      </xdr:grpSpPr>
      <xdr:sp>
        <xdr:nvSpPr>
          <xdr:cNvPr id="49" name="Line 49"/>
          <xdr:cNvSpPr>
            <a:spLocks/>
          </xdr:cNvSpPr>
        </xdr:nvSpPr>
        <xdr:spPr>
          <a:xfrm flipH="1">
            <a:off x="586" y="99"/>
            <a:ext cx="348" cy="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Line 50"/>
          <xdr:cNvSpPr>
            <a:spLocks/>
          </xdr:cNvSpPr>
        </xdr:nvSpPr>
        <xdr:spPr>
          <a:xfrm flipH="1">
            <a:off x="856" y="131"/>
            <a:ext cx="80" cy="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Line 51"/>
          <xdr:cNvSpPr>
            <a:spLocks/>
          </xdr:cNvSpPr>
        </xdr:nvSpPr>
        <xdr:spPr>
          <a:xfrm flipV="1">
            <a:off x="856" y="99"/>
            <a:ext cx="0" cy="3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76200</xdr:colOff>
      <xdr:row>32</xdr:row>
      <xdr:rowOff>28575</xdr:rowOff>
    </xdr:from>
    <xdr:to>
      <xdr:col>5</xdr:col>
      <xdr:colOff>561975</xdr:colOff>
      <xdr:row>34</xdr:row>
      <xdr:rowOff>142875</xdr:rowOff>
    </xdr:to>
    <xdr:sp>
      <xdr:nvSpPr>
        <xdr:cNvPr id="52" name="Line 52"/>
        <xdr:cNvSpPr>
          <a:spLocks/>
        </xdr:cNvSpPr>
      </xdr:nvSpPr>
      <xdr:spPr>
        <a:xfrm flipH="1" flipV="1">
          <a:off x="4333875" y="5400675"/>
          <a:ext cx="4857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485775</xdr:colOff>
      <xdr:row>19</xdr:row>
      <xdr:rowOff>85725</xdr:rowOff>
    </xdr:from>
    <xdr:to>
      <xdr:col>11</xdr:col>
      <xdr:colOff>266700</xdr:colOff>
      <xdr:row>19</xdr:row>
      <xdr:rowOff>85725</xdr:rowOff>
    </xdr:to>
    <xdr:sp>
      <xdr:nvSpPr>
        <xdr:cNvPr id="53" name="Line 53"/>
        <xdr:cNvSpPr>
          <a:spLocks/>
        </xdr:cNvSpPr>
      </xdr:nvSpPr>
      <xdr:spPr>
        <a:xfrm flipH="1">
          <a:off x="8867775" y="3314700"/>
          <a:ext cx="5429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447675</xdr:colOff>
      <xdr:row>35</xdr:row>
      <xdr:rowOff>0</xdr:rowOff>
    </xdr:from>
    <xdr:to>
      <xdr:col>4</xdr:col>
      <xdr:colOff>142875</xdr:colOff>
      <xdr:row>35</xdr:row>
      <xdr:rowOff>0</xdr:rowOff>
    </xdr:to>
    <xdr:sp>
      <xdr:nvSpPr>
        <xdr:cNvPr id="54" name="Line 54"/>
        <xdr:cNvSpPr>
          <a:spLocks/>
        </xdr:cNvSpPr>
      </xdr:nvSpPr>
      <xdr:spPr>
        <a:xfrm>
          <a:off x="2095500" y="5876925"/>
          <a:ext cx="1352550" cy="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26</xdr:row>
      <xdr:rowOff>66675</xdr:rowOff>
    </xdr:from>
    <xdr:to>
      <xdr:col>4</xdr:col>
      <xdr:colOff>104775</xdr:colOff>
      <xdr:row>26</xdr:row>
      <xdr:rowOff>66675</xdr:rowOff>
    </xdr:to>
    <xdr:sp>
      <xdr:nvSpPr>
        <xdr:cNvPr id="55" name="Line 55"/>
        <xdr:cNvSpPr>
          <a:spLocks/>
        </xdr:cNvSpPr>
      </xdr:nvSpPr>
      <xdr:spPr>
        <a:xfrm>
          <a:off x="2876550" y="4448175"/>
          <a:ext cx="533400" cy="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12</xdr:row>
      <xdr:rowOff>0</xdr:rowOff>
    </xdr:from>
    <xdr:to>
      <xdr:col>4</xdr:col>
      <xdr:colOff>123825</xdr:colOff>
      <xdr:row>12</xdr:row>
      <xdr:rowOff>0</xdr:rowOff>
    </xdr:to>
    <xdr:sp>
      <xdr:nvSpPr>
        <xdr:cNvPr id="56" name="Line 56"/>
        <xdr:cNvSpPr>
          <a:spLocks/>
        </xdr:cNvSpPr>
      </xdr:nvSpPr>
      <xdr:spPr>
        <a:xfrm>
          <a:off x="1733550" y="2066925"/>
          <a:ext cx="1695450" cy="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10</xdr:row>
      <xdr:rowOff>28575</xdr:rowOff>
    </xdr:from>
    <xdr:to>
      <xdr:col>4</xdr:col>
      <xdr:colOff>828675</xdr:colOff>
      <xdr:row>11</xdr:row>
      <xdr:rowOff>66675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3609975" y="1762125"/>
          <a:ext cx="5238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Corteza</a:t>
          </a:r>
        </a:p>
      </xdr:txBody>
    </xdr:sp>
    <xdr:clientData/>
  </xdr:twoCellAnchor>
  <xdr:twoCellAnchor>
    <xdr:from>
      <xdr:col>5</xdr:col>
      <xdr:colOff>28575</xdr:colOff>
      <xdr:row>9</xdr:row>
      <xdr:rowOff>85725</xdr:rowOff>
    </xdr:from>
    <xdr:to>
      <xdr:col>5</xdr:col>
      <xdr:colOff>485775</xdr:colOff>
      <xdr:row>9</xdr:row>
      <xdr:rowOff>85725</xdr:rowOff>
    </xdr:to>
    <xdr:sp>
      <xdr:nvSpPr>
        <xdr:cNvPr id="58" name="Line 58"/>
        <xdr:cNvSpPr>
          <a:spLocks/>
        </xdr:cNvSpPr>
      </xdr:nvSpPr>
      <xdr:spPr>
        <a:xfrm>
          <a:off x="4286250" y="1657350"/>
          <a:ext cx="457200" cy="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7</xdr:row>
      <xdr:rowOff>76200</xdr:rowOff>
    </xdr:from>
    <xdr:to>
      <xdr:col>5</xdr:col>
      <xdr:colOff>209550</xdr:colOff>
      <xdr:row>7</xdr:row>
      <xdr:rowOff>76200</xdr:rowOff>
    </xdr:to>
    <xdr:sp>
      <xdr:nvSpPr>
        <xdr:cNvPr id="59" name="Line 59"/>
        <xdr:cNvSpPr>
          <a:spLocks/>
        </xdr:cNvSpPr>
      </xdr:nvSpPr>
      <xdr:spPr>
        <a:xfrm>
          <a:off x="4276725" y="1314450"/>
          <a:ext cx="190500" cy="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7</xdr:row>
      <xdr:rowOff>85725</xdr:rowOff>
    </xdr:from>
    <xdr:to>
      <xdr:col>4</xdr:col>
      <xdr:colOff>285750</xdr:colOff>
      <xdr:row>8</xdr:row>
      <xdr:rowOff>76200</xdr:rowOff>
    </xdr:to>
    <xdr:sp>
      <xdr:nvSpPr>
        <xdr:cNvPr id="60" name="Line 60"/>
        <xdr:cNvSpPr>
          <a:spLocks/>
        </xdr:cNvSpPr>
      </xdr:nvSpPr>
      <xdr:spPr>
        <a:xfrm flipV="1">
          <a:off x="3590925" y="1323975"/>
          <a:ext cx="0" cy="161925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9</xdr:row>
      <xdr:rowOff>66675</xdr:rowOff>
    </xdr:from>
    <xdr:to>
      <xdr:col>4</xdr:col>
      <xdr:colOff>400050</xdr:colOff>
      <xdr:row>9</xdr:row>
      <xdr:rowOff>66675</xdr:rowOff>
    </xdr:to>
    <xdr:sp>
      <xdr:nvSpPr>
        <xdr:cNvPr id="61" name="Line 61"/>
        <xdr:cNvSpPr>
          <a:spLocks/>
        </xdr:cNvSpPr>
      </xdr:nvSpPr>
      <xdr:spPr>
        <a:xfrm flipV="1">
          <a:off x="3457575" y="1638300"/>
          <a:ext cx="247650" cy="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7</xdr:row>
      <xdr:rowOff>76200</xdr:rowOff>
    </xdr:from>
    <xdr:to>
      <xdr:col>4</xdr:col>
      <xdr:colOff>542925</xdr:colOff>
      <xdr:row>7</xdr:row>
      <xdr:rowOff>76200</xdr:rowOff>
    </xdr:to>
    <xdr:sp>
      <xdr:nvSpPr>
        <xdr:cNvPr id="62" name="Line 62"/>
        <xdr:cNvSpPr>
          <a:spLocks/>
        </xdr:cNvSpPr>
      </xdr:nvSpPr>
      <xdr:spPr>
        <a:xfrm>
          <a:off x="3590925" y="1314450"/>
          <a:ext cx="257175" cy="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200025</xdr:colOff>
      <xdr:row>7</xdr:row>
      <xdr:rowOff>76200</xdr:rowOff>
    </xdr:from>
    <xdr:to>
      <xdr:col>5</xdr:col>
      <xdr:colOff>200025</xdr:colOff>
      <xdr:row>8</xdr:row>
      <xdr:rowOff>57150</xdr:rowOff>
    </xdr:to>
    <xdr:sp>
      <xdr:nvSpPr>
        <xdr:cNvPr id="63" name="Line 63"/>
        <xdr:cNvSpPr>
          <a:spLocks/>
        </xdr:cNvSpPr>
      </xdr:nvSpPr>
      <xdr:spPr>
        <a:xfrm>
          <a:off x="4457700" y="1314450"/>
          <a:ext cx="0" cy="15240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35</xdr:row>
      <xdr:rowOff>66675</xdr:rowOff>
    </xdr:from>
    <xdr:to>
      <xdr:col>4</xdr:col>
      <xdr:colOff>142875</xdr:colOff>
      <xdr:row>37</xdr:row>
      <xdr:rowOff>161925</xdr:rowOff>
    </xdr:to>
    <xdr:sp>
      <xdr:nvSpPr>
        <xdr:cNvPr id="64" name="Line 64"/>
        <xdr:cNvSpPr>
          <a:spLocks/>
        </xdr:cNvSpPr>
      </xdr:nvSpPr>
      <xdr:spPr>
        <a:xfrm>
          <a:off x="3448050" y="5943600"/>
          <a:ext cx="0" cy="419100"/>
        </a:xfrm>
        <a:prstGeom prst="line">
          <a:avLst/>
        </a:prstGeom>
        <a:noFill/>
        <a:ln w="9525" cmpd="sng">
          <a:solidFill>
            <a:srgbClr val="008000"/>
          </a:solidFill>
          <a:prstDash val="dashDot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36</xdr:row>
      <xdr:rowOff>133350</xdr:rowOff>
    </xdr:from>
    <xdr:to>
      <xdr:col>4</xdr:col>
      <xdr:colOff>733425</xdr:colOff>
      <xdr:row>38</xdr:row>
      <xdr:rowOff>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3514725" y="6172200"/>
          <a:ext cx="5238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Corteza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rio%202001\AEA2000\EXCEL_CAPS\internacional\faostat%20ag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ibro1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7.8.1.1"/>
      <sheetName val="27.8.1.2"/>
      <sheetName val="27.8.2.1"/>
      <sheetName val="27.8.2.2"/>
      <sheetName val="27.8.2.3"/>
      <sheetName val="27.8.2.4"/>
      <sheetName val="27.8.2.5"/>
      <sheetName val="27.8.2.6"/>
      <sheetName val="27.8.2.7.1"/>
      <sheetName val="27.8.2.7.2"/>
      <sheetName val="27.8.3.1"/>
      <sheetName val="27.8.3.2"/>
      <sheetName val="27.8.3.3"/>
      <sheetName val="27.8.3.4"/>
      <sheetName val="27.8.4.1"/>
      <sheetName val="27.8.4.2"/>
      <sheetName val="27.8.4.3"/>
      <sheetName val="27.8.4.4"/>
      <sheetName val="27.8.5.1"/>
      <sheetName val="27.8.5.2"/>
      <sheetName val="27.8.6.1"/>
      <sheetName val="27.8.6.2"/>
      <sheetName val="27.9.1.1"/>
      <sheetName val="27.9.1.2"/>
      <sheetName val="27.9.2.1"/>
      <sheetName val="27.9.2.2"/>
      <sheetName val="27.9.2.3"/>
      <sheetName val="27.9.2.4"/>
      <sheetName val="27.9.2.5"/>
      <sheetName val="27.9.2.6"/>
      <sheetName val="27.9.3.1"/>
      <sheetName val="27.9.3.2"/>
      <sheetName val="27.9.3.3"/>
      <sheetName val="27.9.3.4"/>
      <sheetName val="27.9.3.5"/>
      <sheetName val="27.9.3.6"/>
      <sheetName val="27.9.4.1"/>
      <sheetName val="27.9.4.2"/>
      <sheetName val="27.9.5.1"/>
      <sheetName val="27.9.6.1"/>
      <sheetName val="27.9.6.2"/>
      <sheetName val="27.9.7.1"/>
      <sheetName val="27.9.7.2"/>
      <sheetName val="27.9.8.1"/>
      <sheetName val="27.9.8.2"/>
      <sheetName val="27.9.8.3"/>
      <sheetName val="27.9.8.4"/>
      <sheetName val="27.9.9.1"/>
      <sheetName val="27.9.9.2"/>
      <sheetName val="27.9.10.1"/>
      <sheetName val="27.9.10.2"/>
      <sheetName val="27.9.11.1"/>
      <sheetName val="27.9.11.2"/>
      <sheetName val="27.9.12.1"/>
      <sheetName val="27.9.12.2"/>
      <sheetName val="27.9.13.1"/>
      <sheetName val="27.9.13.2"/>
      <sheetName val="27.9.14.1"/>
      <sheetName val="27.9.14.2"/>
      <sheetName val="27.9.14.3"/>
      <sheetName val="27.9.15.1"/>
      <sheetName val="27.9.15.2"/>
      <sheetName val="27.9.16.1"/>
      <sheetName val="27.10.1.1"/>
      <sheetName val="27.10.1.2"/>
      <sheetName val="27.10.2.1"/>
      <sheetName val="27.10.2.2"/>
      <sheetName val="27.10.3.1"/>
      <sheetName val="27.10.3.2"/>
      <sheetName val="27.11.1.1"/>
      <sheetName val="27.11.1.2"/>
      <sheetName val="27.11.1.3"/>
      <sheetName val="27.11.1.4"/>
      <sheetName val="27.11.1.5"/>
      <sheetName val="27.11.1.6"/>
      <sheetName val="27.11.2.1"/>
      <sheetName val="27.11.2.2"/>
      <sheetName val="27.11.3.1"/>
      <sheetName val="27.11.3.2"/>
      <sheetName val="27.11.4.1"/>
      <sheetName val="27.11.5.1"/>
      <sheetName val="27.11.6.1"/>
      <sheetName val="27.11.6.2"/>
      <sheetName val="27.11.6.3"/>
      <sheetName val="27.11.6.4"/>
      <sheetName val="27.11.6.5"/>
      <sheetName val="27.11.7.1"/>
      <sheetName val="27.11.7.2"/>
      <sheetName val="27.11.7.3"/>
      <sheetName val="27.11.7.4"/>
      <sheetName val="27.11.7.5"/>
      <sheetName val="27.11.7.6"/>
      <sheetName val="GR27.11.7.6"/>
      <sheetName val="27.11.7.7"/>
      <sheetName val="27.11.7.8.1"/>
      <sheetName val="27.11.7.8.2"/>
      <sheetName val="21.1"/>
      <sheetName val="21.2"/>
      <sheetName val="21.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tabSelected="1" zoomScale="75" zoomScaleNormal="75" workbookViewId="0" topLeftCell="A1">
      <selection activeCell="A1" sqref="A1:N1"/>
    </sheetView>
  </sheetViews>
  <sheetFormatPr defaultColWidth="11.421875" defaultRowHeight="12.75"/>
  <cols>
    <col min="2" max="2" width="13.28125" style="0" customWidth="1"/>
    <col min="3" max="3" width="13.421875" style="0" bestFit="1" customWidth="1"/>
    <col min="5" max="6" width="14.28125" style="0" customWidth="1"/>
    <col min="7" max="7" width="13.140625" style="0" customWidth="1"/>
    <col min="9" max="9" width="11.57421875" style="0" bestFit="1" customWidth="1"/>
    <col min="13" max="13" width="11.57421875" style="0" bestFit="1" customWidth="1"/>
  </cols>
  <sheetData>
    <row r="1" spans="1:14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4" ht="12.7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 customHeight="1">
      <c r="A3" s="3" t="s">
        <v>47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2:12" ht="15.75"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6" spans="2:13" ht="12.75">
      <c r="B6" s="5" t="s">
        <v>1</v>
      </c>
      <c r="C6" s="6"/>
      <c r="D6" s="7"/>
      <c r="E6" s="8"/>
      <c r="F6" s="5" t="s">
        <v>2</v>
      </c>
      <c r="G6" s="6"/>
      <c r="H6" s="7"/>
      <c r="I6" s="9"/>
      <c r="J6" s="5" t="s">
        <v>3</v>
      </c>
      <c r="K6" s="6"/>
      <c r="L6" s="6"/>
      <c r="M6" s="7"/>
    </row>
    <row r="7" spans="2:13" ht="12.75">
      <c r="B7" s="10"/>
      <c r="C7" s="11">
        <f>B9+B14+B15+B28+B37</f>
        <v>15414652.05</v>
      </c>
      <c r="D7" s="12" t="s">
        <v>4</v>
      </c>
      <c r="F7" s="10"/>
      <c r="G7" s="13">
        <f>SUM(G10,G15,G21,G26,G31,G36)</f>
        <v>30741027.37137489</v>
      </c>
      <c r="H7" s="14"/>
      <c r="J7" s="15" t="s">
        <v>5</v>
      </c>
      <c r="K7" s="16"/>
      <c r="L7" s="16"/>
      <c r="M7" s="17"/>
    </row>
    <row r="8" spans="2:13" ht="13.5" thickBot="1">
      <c r="B8" s="10" t="s">
        <v>6</v>
      </c>
      <c r="C8" s="18">
        <f>C7+E8+E10</f>
        <v>17479499.214639056</v>
      </c>
      <c r="D8" s="14" t="s">
        <v>7</v>
      </c>
      <c r="E8" s="19">
        <f>0.7*((0.13/0.87)*(B10)+(0.22/0.78)*(B11))</f>
        <v>425728.56137488945</v>
      </c>
      <c r="F8" s="10"/>
      <c r="G8" s="20"/>
      <c r="H8" s="14"/>
      <c r="J8" s="10"/>
      <c r="K8" s="21">
        <f>M16+M19+M10+M25+M26+M27+M28+M29+M30+M36+M12+M20</f>
        <v>3903475</v>
      </c>
      <c r="L8" s="16"/>
      <c r="M8" s="14"/>
    </row>
    <row r="9" spans="2:13" ht="12.75">
      <c r="B9" s="22">
        <f>SUM(B10:B11)</f>
        <v>2415050.0500000003</v>
      </c>
      <c r="C9" s="20"/>
      <c r="D9" s="14"/>
      <c r="F9" s="10"/>
      <c r="G9" s="23" t="s">
        <v>8</v>
      </c>
      <c r="H9" s="14"/>
      <c r="J9" s="10"/>
      <c r="K9" s="20"/>
      <c r="L9" s="20"/>
      <c r="M9" s="24" t="s">
        <v>9</v>
      </c>
    </row>
    <row r="10" spans="2:13" ht="12.75">
      <c r="B10" s="22">
        <f>330180.99/0.6</f>
        <v>550301.65</v>
      </c>
      <c r="C10" s="20" t="s">
        <v>10</v>
      </c>
      <c r="D10" s="14"/>
      <c r="E10" s="19">
        <f>0.7*((0.13/0.87)*(B17+B18+B30+B33+B38)+(0.22/0.78)*(B19+B31+B39)+(0.15/0.85)*B16+((0.11/0.89)*B34))</f>
        <v>1639118.6032641653</v>
      </c>
      <c r="F10" s="10"/>
      <c r="G10" s="25">
        <f>B9+I10+M10+M12+E10+E8</f>
        <v>8974648.37137489</v>
      </c>
      <c r="H10" s="14" t="s">
        <v>11</v>
      </c>
      <c r="I10" s="26">
        <f>((734851+487539)*5.184)-E10</f>
        <v>4697751.156735835</v>
      </c>
      <c r="J10" s="22"/>
      <c r="K10" s="20"/>
      <c r="L10" s="20"/>
      <c r="M10" s="27">
        <f>37000-171000</f>
        <v>-134000</v>
      </c>
    </row>
    <row r="11" spans="2:13" ht="12.75">
      <c r="B11" s="28">
        <f>1118849.04/0.6</f>
        <v>1864748.4000000001</v>
      </c>
      <c r="C11" s="20" t="s">
        <v>12</v>
      </c>
      <c r="D11" s="14"/>
      <c r="F11" s="10"/>
      <c r="G11" s="29"/>
      <c r="H11" s="14"/>
      <c r="J11" s="10"/>
      <c r="K11" s="20"/>
      <c r="L11" s="20"/>
      <c r="M11" s="30" t="s">
        <v>13</v>
      </c>
    </row>
    <row r="12" spans="2:13" ht="13.5" thickBot="1">
      <c r="B12" s="10"/>
      <c r="C12" s="20"/>
      <c r="D12" s="12"/>
      <c r="F12" s="10"/>
      <c r="G12" s="31"/>
      <c r="H12" s="14"/>
      <c r="J12" s="10"/>
      <c r="K12" s="20"/>
      <c r="L12" s="20"/>
      <c r="M12" s="12">
        <f>77000-146000</f>
        <v>-69000</v>
      </c>
    </row>
    <row r="13" spans="1:13" ht="13.5" thickBot="1">
      <c r="A13" s="32"/>
      <c r="B13" s="10" t="s">
        <v>14</v>
      </c>
      <c r="C13" s="18"/>
      <c r="D13" s="12"/>
      <c r="F13" s="10"/>
      <c r="G13" s="20"/>
      <c r="H13" s="14"/>
      <c r="J13" s="22"/>
      <c r="K13" s="20"/>
      <c r="L13" s="20"/>
      <c r="M13" s="14"/>
    </row>
    <row r="14" spans="2:13" ht="12.75">
      <c r="B14" s="22">
        <f>SUM(B16:B17)</f>
        <v>4520000</v>
      </c>
      <c r="C14" s="20" t="s">
        <v>15</v>
      </c>
      <c r="D14" s="14"/>
      <c r="F14" s="10"/>
      <c r="G14" s="23" t="s">
        <v>16</v>
      </c>
      <c r="H14" s="14"/>
      <c r="J14" s="10"/>
      <c r="K14" s="20"/>
      <c r="L14" s="20"/>
      <c r="M14" s="14"/>
    </row>
    <row r="15" spans="2:13" ht="12.75">
      <c r="B15" s="22">
        <f>SUM(B18:B19)</f>
        <v>3010431</v>
      </c>
      <c r="C15" s="20" t="s">
        <v>17</v>
      </c>
      <c r="D15" s="14"/>
      <c r="E15" s="33">
        <v>410000</v>
      </c>
      <c r="F15" s="10"/>
      <c r="G15" s="25">
        <f>G16+G17+E15</f>
        <v>6806426</v>
      </c>
      <c r="H15" s="14" t="s">
        <v>11</v>
      </c>
      <c r="J15" s="10"/>
      <c r="K15" s="20"/>
      <c r="L15" s="20"/>
      <c r="M15" s="24" t="s">
        <v>18</v>
      </c>
    </row>
    <row r="16" spans="2:13" ht="12.75">
      <c r="B16" s="22">
        <v>3364600</v>
      </c>
      <c r="C16" s="20" t="s">
        <v>19</v>
      </c>
      <c r="D16" s="14"/>
      <c r="F16" s="10"/>
      <c r="G16" s="25">
        <f>B17+M26</f>
        <v>1231400</v>
      </c>
      <c r="H16" s="14" t="s">
        <v>20</v>
      </c>
      <c r="J16" s="10"/>
      <c r="K16" s="20"/>
      <c r="L16" s="20" t="s">
        <v>17</v>
      </c>
      <c r="M16" s="27">
        <v>36280</v>
      </c>
    </row>
    <row r="17" spans="2:13" ht="13.5" thickBot="1">
      <c r="B17" s="22">
        <v>1155400</v>
      </c>
      <c r="C17" s="20" t="s">
        <v>21</v>
      </c>
      <c r="D17" s="14"/>
      <c r="F17" s="10"/>
      <c r="G17" s="34">
        <f>B16+M25+M20</f>
        <v>5165026</v>
      </c>
      <c r="H17" s="14" t="s">
        <v>22</v>
      </c>
      <c r="J17" s="10"/>
      <c r="K17" s="20"/>
      <c r="L17" s="20"/>
      <c r="M17" s="24"/>
    </row>
    <row r="18" spans="2:13" ht="12.75">
      <c r="B18" s="22">
        <v>2000184</v>
      </c>
      <c r="C18" s="20" t="s">
        <v>23</v>
      </c>
      <c r="D18" s="14"/>
      <c r="F18" s="10"/>
      <c r="G18" s="20"/>
      <c r="H18" s="14"/>
      <c r="J18" s="10"/>
      <c r="K18" s="20"/>
      <c r="L18" s="20"/>
      <c r="M18" s="24" t="s">
        <v>24</v>
      </c>
    </row>
    <row r="19" spans="2:13" ht="13.5" thickBot="1">
      <c r="B19" s="22">
        <f>802183+208064</f>
        <v>1010247</v>
      </c>
      <c r="C19" s="20" t="s">
        <v>25</v>
      </c>
      <c r="D19" s="14"/>
      <c r="F19" s="10"/>
      <c r="G19" s="20"/>
      <c r="H19" s="14"/>
      <c r="J19" s="22"/>
      <c r="K19" s="20"/>
      <c r="L19" s="35" t="s">
        <v>17</v>
      </c>
      <c r="M19" s="27">
        <v>20174</v>
      </c>
    </row>
    <row r="20" spans="2:13" ht="12.75">
      <c r="B20" s="10"/>
      <c r="C20" s="20"/>
      <c r="D20" s="14"/>
      <c r="E20" s="33">
        <v>444235</v>
      </c>
      <c r="F20" s="10"/>
      <c r="G20" s="23" t="s">
        <v>26</v>
      </c>
      <c r="H20" s="14"/>
      <c r="J20" s="22"/>
      <c r="K20" s="20"/>
      <c r="L20" s="35" t="s">
        <v>15</v>
      </c>
      <c r="M20" s="36">
        <f>656000-2000-M19</f>
        <v>633826</v>
      </c>
    </row>
    <row r="21" spans="2:12" ht="12.75">
      <c r="B21" s="10"/>
      <c r="C21" s="20"/>
      <c r="D21" s="14"/>
      <c r="E21" s="37"/>
      <c r="F21" s="10"/>
      <c r="G21" s="25">
        <f>E20+E28+B23+G22+G23+M16+M19</f>
        <v>7364233</v>
      </c>
      <c r="H21" s="14" t="s">
        <v>11</v>
      </c>
      <c r="J21" s="22"/>
      <c r="K21" s="20"/>
      <c r="L21" s="20"/>
    </row>
    <row r="22" spans="2:12" ht="12.75">
      <c r="B22" s="38" t="s">
        <v>18</v>
      </c>
      <c r="C22" s="39"/>
      <c r="D22" s="14"/>
      <c r="E22" s="37"/>
      <c r="F22" s="10"/>
      <c r="G22" s="25">
        <f>B18+M27</f>
        <v>2031230</v>
      </c>
      <c r="H22" s="14" t="s">
        <v>20</v>
      </c>
      <c r="J22" s="22"/>
      <c r="K22" s="20"/>
      <c r="L22" s="20"/>
    </row>
    <row r="23" spans="2:13" ht="13.5" thickBot="1">
      <c r="B23" s="40">
        <v>1565384</v>
      </c>
      <c r="C23" s="41" t="s">
        <v>27</v>
      </c>
      <c r="D23" s="14"/>
      <c r="E23" s="37"/>
      <c r="F23" s="10"/>
      <c r="G23" s="34">
        <f>B19+M28</f>
        <v>1026247</v>
      </c>
      <c r="H23" s="14" t="s">
        <v>22</v>
      </c>
      <c r="J23" s="22"/>
      <c r="K23" s="20"/>
      <c r="L23" s="20"/>
      <c r="M23" s="24"/>
    </row>
    <row r="24" spans="2:13" ht="13.5" thickBot="1">
      <c r="B24" s="10"/>
      <c r="C24" s="20"/>
      <c r="D24" s="14"/>
      <c r="F24" s="10"/>
      <c r="G24" s="20"/>
      <c r="H24" s="14"/>
      <c r="J24" s="22"/>
      <c r="K24" s="20"/>
      <c r="L24" s="20"/>
      <c r="M24" s="24" t="s">
        <v>28</v>
      </c>
    </row>
    <row r="25" spans="2:13" ht="12.75">
      <c r="B25" s="10"/>
      <c r="C25" s="20"/>
      <c r="D25" s="12"/>
      <c r="F25" s="10"/>
      <c r="G25" s="23" t="s">
        <v>29</v>
      </c>
      <c r="H25" s="14"/>
      <c r="J25" s="22"/>
      <c r="K25" s="20"/>
      <c r="L25" s="35" t="s">
        <v>30</v>
      </c>
      <c r="M25" s="27">
        <f>1820600-654000</f>
        <v>1166600</v>
      </c>
    </row>
    <row r="26" spans="2:13" ht="12.75">
      <c r="B26" s="10"/>
      <c r="C26" s="20"/>
      <c r="D26" s="14"/>
      <c r="F26" s="10"/>
      <c r="G26" s="25">
        <f>G27+G28</f>
        <v>6624620.789999999</v>
      </c>
      <c r="H26" s="14" t="s">
        <v>11</v>
      </c>
      <c r="J26" s="22"/>
      <c r="K26" s="20"/>
      <c r="L26" s="35" t="s">
        <v>31</v>
      </c>
      <c r="M26" s="27">
        <v>76000</v>
      </c>
    </row>
    <row r="27" spans="2:13" ht="12.75">
      <c r="B27" s="10" t="s">
        <v>32</v>
      </c>
      <c r="C27" s="20"/>
      <c r="D27" s="14"/>
      <c r="E27" s="37"/>
      <c r="F27" s="10"/>
      <c r="G27" s="25">
        <f>M29*0.98+B30</f>
        <v>4963057.119999999</v>
      </c>
      <c r="H27" s="14" t="s">
        <v>20</v>
      </c>
      <c r="J27" s="10"/>
      <c r="K27" s="20"/>
      <c r="L27" s="35" t="s">
        <v>33</v>
      </c>
      <c r="M27" s="27">
        <v>31046</v>
      </c>
    </row>
    <row r="28" spans="2:13" ht="13.5" thickBot="1">
      <c r="B28" s="22">
        <f>ROUND((E28+E15)/0.35,0)-M29-M30-B37</f>
        <v>4985946</v>
      </c>
      <c r="C28" s="18"/>
      <c r="D28" s="12"/>
      <c r="E28" s="42">
        <v>2240683</v>
      </c>
      <c r="F28" s="10"/>
      <c r="G28" s="34">
        <f>M30*0.95+B31</f>
        <v>1661563.6700000004</v>
      </c>
      <c r="H28" s="14" t="s">
        <v>22</v>
      </c>
      <c r="J28" s="10"/>
      <c r="K28" s="20"/>
      <c r="L28" s="35" t="s">
        <v>34</v>
      </c>
      <c r="M28" s="27">
        <v>16000</v>
      </c>
    </row>
    <row r="29" spans="2:13" ht="13.5" thickBot="1">
      <c r="B29" s="22">
        <f>B30+B31</f>
        <v>4580533.62</v>
      </c>
      <c r="C29" s="20" t="s">
        <v>35</v>
      </c>
      <c r="D29" s="12"/>
      <c r="E29" s="37"/>
      <c r="F29" s="10"/>
      <c r="G29" s="20"/>
      <c r="H29" s="14"/>
      <c r="J29" s="10"/>
      <c r="K29" s="20"/>
      <c r="L29" s="35" t="s">
        <v>36</v>
      </c>
      <c r="M29" s="27">
        <f>1610000-M27-M26</f>
        <v>1502954</v>
      </c>
    </row>
    <row r="30" spans="2:13" ht="12.75">
      <c r="B30" s="26">
        <f>0.7*B28</f>
        <v>3490162.1999999997</v>
      </c>
      <c r="C30" t="s">
        <v>10</v>
      </c>
      <c r="D30" s="12"/>
      <c r="F30" s="10"/>
      <c r="G30" s="23" t="s">
        <v>37</v>
      </c>
      <c r="H30" s="14"/>
      <c r="J30" s="10"/>
      <c r="K30" s="20" t="s">
        <v>38</v>
      </c>
      <c r="L30" s="20"/>
      <c r="M30" s="27">
        <f>1950000-M25-M28-M31</f>
        <v>601255</v>
      </c>
    </row>
    <row r="31" spans="2:13" ht="12.75">
      <c r="B31" s="22">
        <f>B28-B30-B32</f>
        <v>1090371.4200000004</v>
      </c>
      <c r="C31" s="20" t="s">
        <v>12</v>
      </c>
      <c r="D31" s="12"/>
      <c r="F31" s="10"/>
      <c r="G31" s="25">
        <f>G32+G33</f>
        <v>465534.20999999996</v>
      </c>
      <c r="H31" s="14" t="s">
        <v>11</v>
      </c>
      <c r="J31" s="10"/>
      <c r="K31" s="20" t="s">
        <v>39</v>
      </c>
      <c r="L31" s="20"/>
      <c r="M31" s="27">
        <f>170000-3855</f>
        <v>166145</v>
      </c>
    </row>
    <row r="32" spans="2:13" ht="12.75">
      <c r="B32" s="22">
        <f>B33+B34</f>
        <v>405412.38</v>
      </c>
      <c r="C32" s="20" t="s">
        <v>40</v>
      </c>
      <c r="D32" s="14"/>
      <c r="F32" s="10"/>
      <c r="G32" s="25">
        <f>0.02*M29+B33</f>
        <v>115045.9</v>
      </c>
      <c r="H32" s="14" t="s">
        <v>20</v>
      </c>
      <c r="J32" s="10"/>
      <c r="K32" s="20"/>
      <c r="L32" s="20"/>
      <c r="M32" s="27"/>
    </row>
    <row r="33" spans="2:13" ht="13.5" thickBot="1">
      <c r="B33" s="26">
        <f>(65124*0.87)*1.5</f>
        <v>84986.81999999999</v>
      </c>
      <c r="C33" s="43" t="s">
        <v>10</v>
      </c>
      <c r="D33" s="14"/>
      <c r="F33" s="10"/>
      <c r="G33" s="34">
        <f>M30*0.05+B34</f>
        <v>350488.31</v>
      </c>
      <c r="H33" s="14" t="s">
        <v>22</v>
      </c>
      <c r="J33" s="44"/>
      <c r="K33" s="20"/>
      <c r="M33" s="24"/>
    </row>
    <row r="34" spans="2:13" ht="13.5" thickBot="1">
      <c r="B34" s="26">
        <f>(273868*0.78)*1.5</f>
        <v>320425.56</v>
      </c>
      <c r="C34" s="43" t="s">
        <v>12</v>
      </c>
      <c r="D34" s="12"/>
      <c r="F34" s="10"/>
      <c r="G34" s="20"/>
      <c r="H34" s="14"/>
      <c r="J34" s="44"/>
      <c r="K34" s="20"/>
      <c r="M34" s="24"/>
    </row>
    <row r="35" spans="2:13" ht="12.75">
      <c r="B35" s="26"/>
      <c r="C35" s="20"/>
      <c r="D35" s="14"/>
      <c r="E35" s="19"/>
      <c r="F35" s="10"/>
      <c r="G35" s="23" t="s">
        <v>41</v>
      </c>
      <c r="H35" s="14"/>
      <c r="J35" s="10"/>
      <c r="K35" s="20"/>
      <c r="L35" s="20"/>
      <c r="M35" s="24" t="s">
        <v>42</v>
      </c>
    </row>
    <row r="36" spans="2:13" ht="12.75">
      <c r="B36" s="10" t="s">
        <v>43</v>
      </c>
      <c r="C36" s="20"/>
      <c r="D36" s="14"/>
      <c r="F36" s="10"/>
      <c r="G36" s="25">
        <f>B37+M36</f>
        <v>505565</v>
      </c>
      <c r="H36" s="14" t="s">
        <v>11</v>
      </c>
      <c r="J36" s="10"/>
      <c r="K36" s="20"/>
      <c r="L36" s="20"/>
      <c r="M36" s="26">
        <v>22340</v>
      </c>
    </row>
    <row r="37" spans="2:13" ht="12.75">
      <c r="B37" s="22">
        <f>161075*3</f>
        <v>483225</v>
      </c>
      <c r="C37" s="20"/>
      <c r="D37" s="14"/>
      <c r="F37" s="10"/>
      <c r="G37" s="25">
        <f>B38+0.41*M36</f>
        <v>207281.65</v>
      </c>
      <c r="H37" s="14" t="s">
        <v>10</v>
      </c>
      <c r="J37" s="10"/>
      <c r="K37" s="20"/>
      <c r="L37" s="20"/>
      <c r="M37" s="14"/>
    </row>
    <row r="38" spans="2:13" ht="13.5" thickBot="1">
      <c r="B38" s="22">
        <f>0.41*B37</f>
        <v>198122.25</v>
      </c>
      <c r="C38" s="20" t="s">
        <v>10</v>
      </c>
      <c r="D38" s="14"/>
      <c r="E38" s="26"/>
      <c r="F38" s="10"/>
      <c r="G38" s="34">
        <f>G36-G37</f>
        <v>298283.35</v>
      </c>
      <c r="H38" s="14" t="s">
        <v>12</v>
      </c>
      <c r="J38" s="45"/>
      <c r="K38" s="46"/>
      <c r="L38" s="46"/>
      <c r="M38" s="41"/>
    </row>
    <row r="39" spans="2:13" ht="12.75">
      <c r="B39" s="22">
        <f>B37-B38</f>
        <v>285102.75</v>
      </c>
      <c r="C39" s="20" t="s">
        <v>12</v>
      </c>
      <c r="D39" s="14"/>
      <c r="E39" s="19">
        <f>(0.3*((0.13/0.87)*(B17+B18+B30+B33+B38)+(0.22/0.78)*(B19+B31+B39)+(0.15/0.85)*B16+((0.11/0.89)*B34)))+(0.3*((0.13/0.87)*(B10)+(0.22/0.78)*(B11)))</f>
        <v>884934.4991310235</v>
      </c>
      <c r="F39" s="10"/>
      <c r="G39" s="20"/>
      <c r="H39" s="14"/>
      <c r="I39" s="26">
        <f>G7-K8-C7-I10-E15-E20-E28-B23-E8-E10</f>
        <v>0</v>
      </c>
      <c r="K39" s="20"/>
      <c r="L39" s="20"/>
      <c r="M39" s="14"/>
    </row>
    <row r="40" spans="2:10" ht="12.75">
      <c r="B40" s="40"/>
      <c r="C40" s="47"/>
      <c r="D40" s="41"/>
      <c r="E40" s="26"/>
      <c r="F40" s="10"/>
      <c r="G40" s="48" t="s">
        <v>44</v>
      </c>
      <c r="H40" s="14"/>
      <c r="I40" t="s">
        <v>45</v>
      </c>
      <c r="J40" s="26"/>
    </row>
    <row r="41" spans="6:8" ht="12.75">
      <c r="F41" s="45"/>
      <c r="G41" s="49">
        <f>C7+K8</f>
        <v>19318127.05</v>
      </c>
      <c r="H41" s="41" t="s">
        <v>46</v>
      </c>
    </row>
  </sheetData>
  <mergeCells count="8">
    <mergeCell ref="J7:M7"/>
    <mergeCell ref="K8:L8"/>
    <mergeCell ref="A1:N1"/>
    <mergeCell ref="A3:N3"/>
    <mergeCell ref="B4:L4"/>
    <mergeCell ref="B6:D6"/>
    <mergeCell ref="F6:H6"/>
    <mergeCell ref="J6:M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2009-07-17T08:46:35Z</dcterms:created>
  <dcterms:modified xsi:type="dcterms:W3CDTF">2009-07-17T08:46:35Z</dcterms:modified>
  <cp:category/>
  <cp:version/>
  <cp:contentType/>
  <cp:contentStatus/>
</cp:coreProperties>
</file>